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7795" windowHeight="11205"/>
  </bookViews>
  <sheets>
    <sheet name="Раздел 3" sheetId="1" r:id="rId1"/>
  </sheets>
  <definedNames>
    <definedName name="_xlnm.Print_Titles" localSheetId="0">'Раздел 3'!$4:$6</definedName>
  </definedNames>
  <calcPr calcId="152511"/>
</workbook>
</file>

<file path=xl/calcChain.xml><?xml version="1.0" encoding="utf-8"?>
<calcChain xmlns="http://schemas.openxmlformats.org/spreadsheetml/2006/main">
  <c r="L23" i="1" l="1"/>
  <c r="L39" i="1" l="1"/>
  <c r="L14" i="1"/>
  <c r="L22" i="1"/>
  <c r="L12" i="1"/>
  <c r="F37" i="1" l="1"/>
  <c r="O9" i="1"/>
  <c r="N9" i="1"/>
  <c r="M9" i="1"/>
  <c r="L9" i="1"/>
  <c r="M42" i="1"/>
  <c r="M34" i="1" l="1"/>
  <c r="N42" i="1"/>
  <c r="N38" i="1"/>
  <c r="N34" i="1"/>
  <c r="N19" i="1"/>
  <c r="N16" i="1"/>
  <c r="N40" i="1" l="1"/>
  <c r="N41" i="1" s="1"/>
  <c r="L10" i="1"/>
  <c r="L34" i="1" l="1"/>
  <c r="L35" i="1"/>
  <c r="L33" i="1" l="1"/>
  <c r="O42" i="1" l="1"/>
  <c r="J42" i="1"/>
  <c r="I42" i="1"/>
  <c r="H42" i="1"/>
  <c r="G42" i="1"/>
  <c r="L42" i="1"/>
  <c r="F14" i="1" l="1"/>
  <c r="K23" i="1" l="1"/>
  <c r="L30" i="1" l="1"/>
  <c r="K31" i="1" l="1"/>
  <c r="K42" i="1" s="1"/>
  <c r="K22" i="1"/>
  <c r="K10" i="1"/>
  <c r="K12" i="1" l="1"/>
  <c r="F39" i="1" l="1"/>
  <c r="F36" i="1"/>
  <c r="F35" i="1"/>
  <c r="F31" i="1"/>
  <c r="F28" i="1"/>
  <c r="F27" i="1"/>
  <c r="F26" i="1"/>
  <c r="F25" i="1"/>
  <c r="F24" i="1"/>
  <c r="F21" i="1"/>
  <c r="F17" i="1"/>
  <c r="F13" i="1"/>
  <c r="F11" i="1"/>
  <c r="L19" i="1" l="1"/>
  <c r="O34" i="1" l="1"/>
  <c r="K34" i="1"/>
  <c r="J34" i="1"/>
  <c r="I34" i="1"/>
  <c r="H34" i="1"/>
  <c r="G34" i="1"/>
  <c r="O38" i="1"/>
  <c r="M38" i="1"/>
  <c r="K38" i="1"/>
  <c r="J38" i="1"/>
  <c r="I38" i="1"/>
  <c r="H38" i="1"/>
  <c r="G38" i="1"/>
  <c r="L38" i="1"/>
  <c r="O19" i="1"/>
  <c r="O16" i="1"/>
  <c r="F38" i="1" l="1"/>
  <c r="F34" i="1"/>
  <c r="O40" i="1"/>
  <c r="O41" i="1" s="1"/>
  <c r="K33" i="1"/>
  <c r="K30" i="1" l="1"/>
  <c r="J23" i="1" l="1"/>
  <c r="F23" i="1" s="1"/>
  <c r="J30" i="1"/>
  <c r="F30" i="1" s="1"/>
  <c r="J22" i="1" l="1"/>
  <c r="F22" i="1" s="1"/>
  <c r="J10" i="1"/>
  <c r="F10" i="1" s="1"/>
  <c r="J12" i="1"/>
  <c r="F12" i="1" s="1"/>
  <c r="L16" i="1" l="1"/>
  <c r="L40" i="1" s="1"/>
  <c r="L41" i="1" s="1"/>
  <c r="J33" i="1" l="1"/>
  <c r="F33" i="1" s="1"/>
  <c r="F42" i="1" l="1"/>
  <c r="M19" i="1"/>
  <c r="K19" i="1"/>
  <c r="J19" i="1"/>
  <c r="I19" i="1"/>
  <c r="H19" i="1"/>
  <c r="G19" i="1"/>
  <c r="M16" i="1"/>
  <c r="K16" i="1"/>
  <c r="J16" i="1"/>
  <c r="I16" i="1"/>
  <c r="H16" i="1"/>
  <c r="G16" i="1"/>
  <c r="K9" i="1"/>
  <c r="J9" i="1"/>
  <c r="J40" i="1" s="1"/>
  <c r="J41" i="1" s="1"/>
  <c r="I9" i="1"/>
  <c r="I40" i="1" s="1"/>
  <c r="I41" i="1" s="1"/>
  <c r="H9" i="1"/>
  <c r="G9" i="1"/>
  <c r="G40" i="1" s="1"/>
  <c r="G41" i="1" s="1"/>
  <c r="F9" i="1" l="1"/>
  <c r="K40" i="1"/>
  <c r="K41" i="1" s="1"/>
  <c r="M40" i="1"/>
  <c r="M41" i="1" s="1"/>
  <c r="H40" i="1"/>
  <c r="H41" i="1" s="1"/>
  <c r="F16" i="1"/>
  <c r="F19" i="1"/>
  <c r="F41" i="1" l="1"/>
  <c r="F40" i="1"/>
</calcChain>
</file>

<file path=xl/sharedStrings.xml><?xml version="1.0" encoding="utf-8"?>
<sst xmlns="http://schemas.openxmlformats.org/spreadsheetml/2006/main" count="125" uniqueCount="81">
  <si>
    <t>Цель, задачи, основные мероприятия</t>
  </si>
  <si>
    <t>Срок исполнения</t>
  </si>
  <si>
    <t>Объемы финансирования по источникам (тыс. руб.)</t>
  </si>
  <si>
    <t>всего</t>
  </si>
  <si>
    <t>в т. ч. по годам</t>
  </si>
  <si>
    <t>Цель. Повышение эффективности управления муниципальным имуществом</t>
  </si>
  <si>
    <t>1.</t>
  </si>
  <si>
    <t>КИОиТП</t>
  </si>
  <si>
    <t>Местный бюджет</t>
  </si>
  <si>
    <t>1.1.</t>
  </si>
  <si>
    <t>Предоставление имущества в безвозмездное временное пользование, в аренду (коммерческий наем)</t>
  </si>
  <si>
    <t>1.2.</t>
  </si>
  <si>
    <t>Администрирование неналоговых платежей</t>
  </si>
  <si>
    <t>2014-2015</t>
  </si>
  <si>
    <t>1.3.</t>
  </si>
  <si>
    <t>Осуществление структурных преобразований, обеспечивающих сокращение избыточной  части сектора экономики МО Кандалакшский район путем приватизации имущества</t>
  </si>
  <si>
    <t>1.4.</t>
  </si>
  <si>
    <t>Взносы на формирование уставного фонда муниципальных предприятий</t>
  </si>
  <si>
    <t>2.</t>
  </si>
  <si>
    <t>2.1.</t>
  </si>
  <si>
    <t>Обеспечение процесса разграничения собственности на территории района, осуществляемого в рамках разграничения полномочий, прием-передача объектов имущества, в том числе обеспечение взаимодействия с федеральными и региональными органами государственной власти в сфере имущественных отношений</t>
  </si>
  <si>
    <t>3.</t>
  </si>
  <si>
    <t>МКУ «УКХ»</t>
  </si>
  <si>
    <t>3.1. Мероприятия по организации учета расходов на содержание муниципального имущества</t>
  </si>
  <si>
    <t>Осуществление структурных преобразований, обеспечивающих сокращение избыточной части сектора экономики МО Кандалакшский район путем приватизации имущества</t>
  </si>
  <si>
    <t>Организация электронного документооборота и поддержка информационных систем в актуальном состоянии</t>
  </si>
  <si>
    <t>Содержание, ремонт и учет имущества МО Кандалакшский район, в том числе оформление права муниципальной собственности и прочие расходы</t>
  </si>
  <si>
    <t xml:space="preserve">Администрация </t>
  </si>
  <si>
    <t>Администрация</t>
  </si>
  <si>
    <t>Исполнение судебных решений по долгам возникшим при осуществлении функций по управлению муниципальным имуществом МО Кандалакшский район</t>
  </si>
  <si>
    <t>3.1.6.</t>
  </si>
  <si>
    <t>3.2. Взносы на капитальный ремонт за муниципальный жилой фонд многоквартирных домов</t>
  </si>
  <si>
    <t>Оплата взносов на капитальный ремонт за муниципальный жилой фонд многоквартирных домов</t>
  </si>
  <si>
    <t>Областной бюджет</t>
  </si>
  <si>
    <t>3.3. Взносы на капитальный ремонт за муниципальные нежилые помещения многоквартирных домов</t>
  </si>
  <si>
    <t>Оплата взносов на капитальный ремонт за муниципальные нежилые помещения многоквартирных домов</t>
  </si>
  <si>
    <t xml:space="preserve">Местный бюджет </t>
  </si>
  <si>
    <r>
      <t>Задача 1.</t>
    </r>
    <r>
      <rPr>
        <sz val="10"/>
        <color theme="1"/>
        <rFont val="Times New Roman"/>
        <family val="1"/>
        <charset val="204"/>
      </rPr>
      <t xml:space="preserve"> Обеспечение эффективного управления объектами муниципального имущества</t>
    </r>
  </si>
  <si>
    <r>
      <t>Задача 2.</t>
    </r>
    <r>
      <rPr>
        <sz val="10"/>
        <color theme="1"/>
        <rFont val="Times New Roman"/>
        <family val="1"/>
        <charset val="204"/>
      </rPr>
      <t xml:space="preserve"> Завершение процесса разграничения собственности на территории района</t>
    </r>
  </si>
  <si>
    <r>
      <t>Задача 3.</t>
    </r>
    <r>
      <rPr>
        <sz val="10"/>
        <color theme="1"/>
        <rFont val="Times New Roman"/>
        <family val="1"/>
        <charset val="204"/>
      </rPr>
      <t xml:space="preserve"> Организация учета расходов на содержание муниципального имущества муниципального образования Кандалакшский район</t>
    </r>
  </si>
  <si>
    <r>
      <t xml:space="preserve">Основное мероприятие 3. </t>
    </r>
    <r>
      <rPr>
        <b/>
        <sz val="10"/>
        <color theme="1"/>
        <rFont val="Times New Roman"/>
        <family val="1"/>
        <charset val="204"/>
      </rPr>
      <t>Организация учета расходов на содержание муниципального имущества, в том числе:</t>
    </r>
  </si>
  <si>
    <r>
      <t xml:space="preserve">Оплата работ по договору авторского </t>
    </r>
    <r>
      <rPr>
        <i/>
        <sz val="8"/>
        <color theme="1"/>
        <rFont val="Times New Roman"/>
        <family val="1"/>
        <charset val="204"/>
      </rPr>
      <t>надзора по объекту - "Реконструкция здания детского сада в  г. Кандалакша, Первомайская, д.25"</t>
    </r>
  </si>
  <si>
    <r>
      <t xml:space="preserve">Всего финансирование, </t>
    </r>
    <r>
      <rPr>
        <i/>
        <sz val="10"/>
        <color theme="1"/>
        <rFont val="Times New Roman"/>
        <family val="1"/>
        <charset val="204"/>
      </rPr>
      <t>в том числе по источникам</t>
    </r>
    <r>
      <rPr>
        <b/>
        <i/>
        <sz val="10"/>
        <color theme="1"/>
        <rFont val="Times New Roman"/>
        <family val="1"/>
        <charset val="204"/>
      </rPr>
      <t>:</t>
    </r>
  </si>
  <si>
    <t>Раздел 3. Перечень основных мероприятий Подпрограммы</t>
  </si>
  <si>
    <t>Исполнитель</t>
  </si>
  <si>
    <t>Источники финансирования</t>
  </si>
  <si>
    <t>3.1.1.</t>
  </si>
  <si>
    <t>3.1.2.</t>
  </si>
  <si>
    <t>3.1.3.</t>
  </si>
  <si>
    <t>3.1.4.</t>
  </si>
  <si>
    <t>3.1.5.</t>
  </si>
  <si>
    <t>3.2.1.</t>
  </si>
  <si>
    <t>3.3.1.</t>
  </si>
  <si>
    <t>№ 
п.п.</t>
  </si>
  <si>
    <t>КИОиТП, 
Администрация, 
МКУ "УКХ", 
Управление образования</t>
  </si>
  <si>
    <t>КИОиТП, 
Администрация,
Управление образования</t>
  </si>
  <si>
    <r>
      <t xml:space="preserve">Основное мероприятие 1. </t>
    </r>
    <r>
      <rPr>
        <b/>
        <sz val="10"/>
        <color theme="1"/>
        <rFont val="Times New Roman"/>
        <family val="1"/>
        <charset val="204"/>
      </rPr>
      <t>Организация эффективного управления объектами муниципального имущества,
в том числе:</t>
    </r>
  </si>
  <si>
    <r>
      <t xml:space="preserve">Основное мероприятие 2. </t>
    </r>
    <r>
      <rPr>
        <b/>
        <sz val="10"/>
        <color theme="1"/>
        <rFont val="Times New Roman"/>
        <family val="1"/>
        <charset val="204"/>
      </rPr>
      <t>Организация процесса разграничения собственности,
в том числе:</t>
    </r>
  </si>
  <si>
    <t xml:space="preserve"> «Осуществление функций по управлению муниципальным имуществом муниципального образования Кандалакшский район»
муниципальной программы «Муниципальное управление и гражданское общество муниципального образования Кандалакшский район»</t>
  </si>
  <si>
    <t>КИОиТП, 
Администрация,
МКУ "УКХ"</t>
  </si>
  <si>
    <t>КИОиТП, 
Администрация</t>
  </si>
  <si>
    <t>Предоставление субсидии на возмещение части затрат по оснащению МКД, имеющих в своем составе муниципальные жилые (нежилые) помещения, общедомовыми приборами учета</t>
  </si>
  <si>
    <t>4.</t>
  </si>
  <si>
    <t>4.1.</t>
  </si>
  <si>
    <t>5.</t>
  </si>
  <si>
    <t>Управление финансов</t>
  </si>
  <si>
    <r>
      <rPr>
        <b/>
        <u/>
        <sz val="10"/>
        <color theme="1"/>
        <rFont val="Times New Roman"/>
        <family val="1"/>
        <charset val="204"/>
      </rPr>
      <t xml:space="preserve">Основное мероприятие 5.
</t>
    </r>
    <r>
      <rPr>
        <b/>
        <sz val="10"/>
        <color theme="1"/>
        <rFont val="Times New Roman"/>
        <family val="1"/>
        <charset val="204"/>
      </rPr>
      <t>Расходы местного бюджета по предоставлению субсидии на возмещение затрат ресурсоснабжающих организаций</t>
    </r>
  </si>
  <si>
    <t>5.1.</t>
  </si>
  <si>
    <t>Оплата взносов на капитальный ремонт за муниципальный жилой фонд
(по переданным полномочиям)</t>
  </si>
  <si>
    <t>Местный бюджет, Областной бюджет</t>
  </si>
  <si>
    <t>КИОиТП, 
МКУ «УКХ»,
Администрация</t>
  </si>
  <si>
    <r>
      <t xml:space="preserve">Основное мероприятие 4. 
</t>
    </r>
    <r>
      <rPr>
        <b/>
        <sz val="10"/>
        <color theme="1"/>
        <rFont val="Times New Roman"/>
        <family val="1"/>
        <charset val="204"/>
      </rPr>
      <t>Передача МБТ из бюджета муниципального района бюджетам поселений, входящих в состав муниципального района, на исполнение переданных полномочий
в соответствии с заключенными соглашениями</t>
    </r>
  </si>
  <si>
    <t>Выполнение проектно-изыскательских работ по незавершенному строительству инфекционного корпуса (корректировка проекта)</t>
  </si>
  <si>
    <t>1.5.</t>
  </si>
  <si>
    <t>Консервация (расконсервация), снос, демонтаж муниципального имущества</t>
  </si>
  <si>
    <t>4.2.</t>
  </si>
  <si>
    <t>Оплата взносов на капитальный ремонт за муниципальный жилой фонд в части перерасчетов за период предшествующий текущему году (по переданным полномочиям)</t>
  </si>
  <si>
    <t>2014-2022</t>
  </si>
  <si>
    <t>2016-2022</t>
  </si>
  <si>
    <t>2019-2022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</si>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</sst>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523875</xdr:colOff>
      <xdr:row>20</xdr:row>
      <xdr:rowOff>295275</xdr:rowOff>
    </xdr:from>
    <xdr:ext cx="184731" cy="264560"/>
    <xdr:sp macro="" textlink="">
      <xdr:nvSpPr>
        <xdr:cNvPr id="2" name="TextBox 1"/>
        <xdr:cNvSpPr txBox="1"/>
      </xdr:nvSpPr>
      <xdr:spPr>
        <a:xfrm>
          <a:off x="7496175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Normal="100" workbookViewId="0">
      <selection activeCell="L40" sqref="L40"/>
    </sheetView>
  </sheetViews>
  <sheetFormatPr defaultRowHeight="15" x14ac:dyDescent="0.25"/>
  <cols>
    <col min="1" max="1" width="5.42578125" style="3" customWidth="1"/>
    <col min="2" max="2" width="35.140625" style="3" customWidth="1"/>
    <col min="3" max="3" width="14.140625" style="3" customWidth="1"/>
    <col min="4" max="4" width="11.28515625" style="3" customWidth="1"/>
    <col min="5" max="5" width="15.85546875" style="3" customWidth="1"/>
    <col min="6" max="6" width="9.85546875" style="3" bestFit="1" customWidth="1"/>
    <col min="7" max="7" width="9.140625" style="3" customWidth="1"/>
    <col min="8" max="15" width="9.140625" style="3"/>
  </cols>
  <sheetData>
    <row r="1" spans="1:15" s="29" customFormat="1" ht="24.75" customHeight="1" x14ac:dyDescent="0.25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0" customHeight="1" x14ac:dyDescent="0.25">
      <c r="A2" s="45" t="s">
        <v>58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6.5" customHeight="1" x14ac:dyDescent="0.25"/>
    <row r="4" spans="1:15" ht="18" customHeight="1" x14ac:dyDescent="0.25">
      <c r="A4" s="30" t="s">
        <v>53</v>
      </c>
      <c r="B4" s="30" t="s">
        <v>0</v>
      </c>
      <c r="C4" s="30" t="s">
        <v>44</v>
      </c>
      <c r="D4" s="30" t="s">
        <v>1</v>
      </c>
      <c r="E4" s="30" t="s">
        <v>45</v>
      </c>
      <c r="F4" s="30" t="s">
        <v>2</v>
      </c>
      <c r="G4" s="30"/>
      <c r="H4" s="30"/>
      <c r="I4" s="30"/>
      <c r="J4" s="30"/>
      <c r="K4" s="30"/>
      <c r="L4" s="30"/>
      <c r="M4" s="30"/>
      <c r="N4" s="30"/>
      <c r="O4" s="30"/>
    </row>
    <row r="5" spans="1:15" ht="17.25" customHeight="1" x14ac:dyDescent="0.25">
      <c r="A5" s="30"/>
      <c r="B5" s="30"/>
      <c r="C5" s="30"/>
      <c r="D5" s="30"/>
      <c r="E5" s="30"/>
      <c r="F5" s="34" t="s">
        <v>3</v>
      </c>
      <c r="G5" s="30" t="s">
        <v>4</v>
      </c>
      <c r="H5" s="30"/>
      <c r="I5" s="30"/>
      <c r="J5" s="30"/>
      <c r="K5" s="30"/>
      <c r="L5" s="30"/>
      <c r="M5" s="30"/>
      <c r="N5" s="30"/>
      <c r="O5" s="30"/>
    </row>
    <row r="6" spans="1:15" ht="17.25" customHeight="1" x14ac:dyDescent="0.25">
      <c r="A6" s="30"/>
      <c r="B6" s="30"/>
      <c r="C6" s="30"/>
      <c r="D6" s="30"/>
      <c r="E6" s="30"/>
      <c r="F6" s="34"/>
      <c r="G6" s="17">
        <v>2014</v>
      </c>
      <c r="H6" s="17">
        <v>2015</v>
      </c>
      <c r="I6" s="17">
        <v>2016</v>
      </c>
      <c r="J6" s="17">
        <v>2017</v>
      </c>
      <c r="K6" s="14">
        <v>2018</v>
      </c>
      <c r="L6" s="14">
        <v>2019</v>
      </c>
      <c r="M6" s="14">
        <v>2020</v>
      </c>
      <c r="N6" s="14">
        <v>2021</v>
      </c>
      <c r="O6" s="14">
        <v>2022</v>
      </c>
    </row>
    <row r="7" spans="1:15" ht="23.1" customHeight="1" x14ac:dyDescent="0.25">
      <c r="A7" s="31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</row>
    <row r="8" spans="1:15" ht="23.1" customHeight="1" x14ac:dyDescent="0.25">
      <c r="A8" s="31" t="s">
        <v>37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</row>
    <row r="9" spans="1:15" ht="54.75" customHeight="1" x14ac:dyDescent="0.25">
      <c r="A9" s="19" t="s">
        <v>6</v>
      </c>
      <c r="B9" s="6" t="s">
        <v>56</v>
      </c>
      <c r="C9" s="1" t="s">
        <v>7</v>
      </c>
      <c r="D9" s="1" t="s">
        <v>77</v>
      </c>
      <c r="E9" s="1" t="s">
        <v>8</v>
      </c>
      <c r="F9" s="10">
        <f>SUM(G9:O9)</f>
        <v>17156.879999999997</v>
      </c>
      <c r="G9" s="7">
        <f>SUM(G10:G13)</f>
        <v>66.400000000000006</v>
      </c>
      <c r="H9" s="7">
        <f t="shared" ref="H9:K9" si="0">SUM(H10:H13)</f>
        <v>23.5</v>
      </c>
      <c r="I9" s="7">
        <f t="shared" si="0"/>
        <v>2037.41</v>
      </c>
      <c r="J9" s="7">
        <f t="shared" si="0"/>
        <v>110.5</v>
      </c>
      <c r="K9" s="7">
        <f t="shared" si="0"/>
        <v>267.5</v>
      </c>
      <c r="L9" s="7">
        <f>SUM(L10:L14)</f>
        <v>1676.1699999999998</v>
      </c>
      <c r="M9" s="7">
        <f t="shared" ref="M9:O9" si="1">SUM(M10:M14)</f>
        <v>4462.7999999999993</v>
      </c>
      <c r="N9" s="7">
        <f t="shared" si="1"/>
        <v>1377.1000000000001</v>
      </c>
      <c r="O9" s="7">
        <f t="shared" si="1"/>
        <v>7135.5</v>
      </c>
    </row>
    <row r="10" spans="1:15" ht="39.75" customHeight="1" x14ac:dyDescent="0.25">
      <c r="A10" s="15" t="s">
        <v>9</v>
      </c>
      <c r="B10" s="4" t="s">
        <v>10</v>
      </c>
      <c r="C10" s="1" t="s">
        <v>7</v>
      </c>
      <c r="D10" s="13" t="s">
        <v>77</v>
      </c>
      <c r="E10" s="1" t="s">
        <v>8</v>
      </c>
      <c r="F10" s="11">
        <f>SUM(G10:O10)</f>
        <v>1417.6</v>
      </c>
      <c r="G10" s="5">
        <v>61</v>
      </c>
      <c r="H10" s="5">
        <v>20</v>
      </c>
      <c r="I10" s="5">
        <v>20</v>
      </c>
      <c r="J10" s="5">
        <f>131-32.4</f>
        <v>98.6</v>
      </c>
      <c r="K10" s="5">
        <f>82.5-38+16+57+14+68-2.5-3</f>
        <v>194</v>
      </c>
      <c r="L10" s="5">
        <f>121+88.2</f>
        <v>209.2</v>
      </c>
      <c r="M10" s="5">
        <v>271.60000000000002</v>
      </c>
      <c r="N10" s="5">
        <v>271.60000000000002</v>
      </c>
      <c r="O10" s="5">
        <v>271.60000000000002</v>
      </c>
    </row>
    <row r="11" spans="1:15" ht="28.5" customHeight="1" x14ac:dyDescent="0.25">
      <c r="A11" s="15" t="s">
        <v>11</v>
      </c>
      <c r="B11" s="2" t="s">
        <v>12</v>
      </c>
      <c r="C11" s="1" t="s">
        <v>7</v>
      </c>
      <c r="D11" s="1" t="s">
        <v>13</v>
      </c>
      <c r="E11" s="1" t="s">
        <v>8</v>
      </c>
      <c r="F11" s="11">
        <f t="shared" ref="F11:F14" si="2">SUM(G11:O11)</f>
        <v>8.9</v>
      </c>
      <c r="G11" s="5">
        <v>5.4</v>
      </c>
      <c r="H11" s="5">
        <v>3.5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</row>
    <row r="12" spans="1:15" ht="63" customHeight="1" x14ac:dyDescent="0.25">
      <c r="A12" s="15" t="s">
        <v>14</v>
      </c>
      <c r="B12" s="4" t="s">
        <v>15</v>
      </c>
      <c r="C12" s="1" t="s">
        <v>7</v>
      </c>
      <c r="D12" s="1" t="s">
        <v>78</v>
      </c>
      <c r="E12" s="1" t="s">
        <v>8</v>
      </c>
      <c r="F12" s="11">
        <f t="shared" si="2"/>
        <v>186.21000000000004</v>
      </c>
      <c r="G12" s="5">
        <v>0</v>
      </c>
      <c r="H12" s="5">
        <v>0</v>
      </c>
      <c r="I12" s="5">
        <v>17.41</v>
      </c>
      <c r="J12" s="5">
        <f>60-30-18.1</f>
        <v>11.899999999999999</v>
      </c>
      <c r="K12" s="5">
        <f>32+38+37-57+14+7+2.5</f>
        <v>73.5</v>
      </c>
      <c r="L12" s="5">
        <f>49.7-49.7</f>
        <v>0</v>
      </c>
      <c r="M12" s="5">
        <v>27.8</v>
      </c>
      <c r="N12" s="5">
        <v>27.8</v>
      </c>
      <c r="O12" s="5">
        <v>27.8</v>
      </c>
    </row>
    <row r="13" spans="1:15" ht="26.25" customHeight="1" x14ac:dyDescent="0.25">
      <c r="A13" s="15" t="s">
        <v>16</v>
      </c>
      <c r="B13" s="4" t="s">
        <v>17</v>
      </c>
      <c r="C13" s="1" t="s">
        <v>7</v>
      </c>
      <c r="D13" s="1">
        <v>2016</v>
      </c>
      <c r="E13" s="1" t="s">
        <v>8</v>
      </c>
      <c r="F13" s="11">
        <f t="shared" si="2"/>
        <v>2000</v>
      </c>
      <c r="G13" s="5">
        <v>0</v>
      </c>
      <c r="H13" s="5">
        <v>0</v>
      </c>
      <c r="I13" s="5">
        <v>2000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s="25" customFormat="1" ht="26.25" customHeight="1" x14ac:dyDescent="0.25">
      <c r="A14" s="22" t="s">
        <v>73</v>
      </c>
      <c r="B14" s="23" t="s">
        <v>74</v>
      </c>
      <c r="C14" s="22" t="s">
        <v>7</v>
      </c>
      <c r="D14" s="22" t="s">
        <v>79</v>
      </c>
      <c r="E14" s="22" t="s">
        <v>8</v>
      </c>
      <c r="F14" s="11">
        <f t="shared" si="2"/>
        <v>13544.169999999998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f>252.35+1610-289.03-88.2-18.15</f>
        <v>1466.9699999999998</v>
      </c>
      <c r="M14" s="24">
        <v>4163.3999999999996</v>
      </c>
      <c r="N14" s="24">
        <v>1077.7</v>
      </c>
      <c r="O14" s="24">
        <v>6836.1</v>
      </c>
    </row>
    <row r="15" spans="1:15" ht="23.1" customHeight="1" x14ac:dyDescent="0.25">
      <c r="A15" s="31" t="s">
        <v>38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</row>
    <row r="16" spans="1:15" ht="41.25" customHeight="1" x14ac:dyDescent="0.25">
      <c r="A16" s="19" t="s">
        <v>18</v>
      </c>
      <c r="B16" s="6" t="s">
        <v>57</v>
      </c>
      <c r="C16" s="1" t="s">
        <v>7</v>
      </c>
      <c r="D16" s="1" t="s">
        <v>13</v>
      </c>
      <c r="E16" s="1"/>
      <c r="F16" s="10">
        <f>SUM(G16:O16)</f>
        <v>0</v>
      </c>
      <c r="G16" s="7">
        <f>SUM(G17)</f>
        <v>0</v>
      </c>
      <c r="H16" s="7">
        <f t="shared" ref="H16:O16" si="3">SUM(H17)</f>
        <v>0</v>
      </c>
      <c r="I16" s="7">
        <f t="shared" si="3"/>
        <v>0</v>
      </c>
      <c r="J16" s="7">
        <f t="shared" si="3"/>
        <v>0</v>
      </c>
      <c r="K16" s="7">
        <f t="shared" si="3"/>
        <v>0</v>
      </c>
      <c r="L16" s="7">
        <f t="shared" si="3"/>
        <v>0</v>
      </c>
      <c r="M16" s="7">
        <f t="shared" si="3"/>
        <v>0</v>
      </c>
      <c r="N16" s="7">
        <f t="shared" si="3"/>
        <v>0</v>
      </c>
      <c r="O16" s="7">
        <f t="shared" si="3"/>
        <v>0</v>
      </c>
    </row>
    <row r="17" spans="1:15" ht="99.75" customHeight="1" x14ac:dyDescent="0.25">
      <c r="A17" s="15" t="s">
        <v>19</v>
      </c>
      <c r="B17" s="4" t="s">
        <v>20</v>
      </c>
      <c r="C17" s="1" t="s">
        <v>7</v>
      </c>
      <c r="D17" s="1" t="s">
        <v>13</v>
      </c>
      <c r="E17" s="1"/>
      <c r="F17" s="11">
        <f>SUM(G17:O17)</f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ht="26.25" customHeight="1" x14ac:dyDescent="0.25">
      <c r="A18" s="31" t="s">
        <v>39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</row>
    <row r="19" spans="1:15" ht="69" customHeight="1" x14ac:dyDescent="0.25">
      <c r="A19" s="19" t="s">
        <v>21</v>
      </c>
      <c r="B19" s="6" t="s">
        <v>40</v>
      </c>
      <c r="C19" s="1" t="s">
        <v>54</v>
      </c>
      <c r="D19" s="1" t="s">
        <v>77</v>
      </c>
      <c r="E19" s="15" t="s">
        <v>69</v>
      </c>
      <c r="F19" s="10">
        <f>SUM(G19:O19)</f>
        <v>84923.189999999988</v>
      </c>
      <c r="G19" s="7">
        <f>G21+G22+G23+G24+G25+G26+G27+G28+G30+G31+G33</f>
        <v>5336.4999999999991</v>
      </c>
      <c r="H19" s="7">
        <f t="shared" ref="H19:M19" si="4">H21+H22+H23+H24+H25+H26+H27+H28+H30+H31+H33</f>
        <v>5140.1000000000004</v>
      </c>
      <c r="I19" s="7">
        <f t="shared" si="4"/>
        <v>5338.12</v>
      </c>
      <c r="J19" s="12">
        <f t="shared" si="4"/>
        <v>9558.130000000001</v>
      </c>
      <c r="K19" s="7">
        <f t="shared" si="4"/>
        <v>11165.42</v>
      </c>
      <c r="L19" s="7">
        <f>L21+L22+L23+L24+L25+L26+L27+L28+L30+L31+L33</f>
        <v>11712.159999999998</v>
      </c>
      <c r="M19" s="7">
        <f t="shared" si="4"/>
        <v>12964.4</v>
      </c>
      <c r="N19" s="7">
        <f t="shared" ref="N19:O19" si="5">N21+N22+N23+N24+N25+N26+N27+N28+N30+N31+N33</f>
        <v>11854.179999999998</v>
      </c>
      <c r="O19" s="7">
        <f t="shared" si="5"/>
        <v>11854.179999999998</v>
      </c>
    </row>
    <row r="20" spans="1:15" ht="18.95" customHeight="1" x14ac:dyDescent="0.25">
      <c r="A20" s="37" t="s">
        <v>23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</row>
    <row r="21" spans="1:15" ht="62.25" customHeight="1" x14ac:dyDescent="0.25">
      <c r="A21" s="15" t="s">
        <v>46</v>
      </c>
      <c r="B21" s="4" t="s">
        <v>24</v>
      </c>
      <c r="C21" s="1" t="s">
        <v>7</v>
      </c>
      <c r="D21" s="1" t="s">
        <v>13</v>
      </c>
      <c r="E21" s="1" t="s">
        <v>8</v>
      </c>
      <c r="F21" s="11">
        <f t="shared" ref="F21:F26" si="6">SUM(G21:O21)</f>
        <v>37.700000000000003</v>
      </c>
      <c r="G21" s="5">
        <v>27.7</v>
      </c>
      <c r="H21" s="5">
        <v>10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</row>
    <row r="22" spans="1:15" ht="50.25" customHeight="1" x14ac:dyDescent="0.25">
      <c r="A22" s="15" t="s">
        <v>47</v>
      </c>
      <c r="B22" s="4" t="s">
        <v>25</v>
      </c>
      <c r="C22" s="1" t="s">
        <v>60</v>
      </c>
      <c r="D22" s="1" t="s">
        <v>77</v>
      </c>
      <c r="E22" s="1" t="s">
        <v>8</v>
      </c>
      <c r="F22" s="11">
        <f t="shared" si="6"/>
        <v>808.52999999999975</v>
      </c>
      <c r="G22" s="5">
        <v>85</v>
      </c>
      <c r="H22" s="5">
        <v>31.5</v>
      </c>
      <c r="I22" s="5">
        <v>30.2</v>
      </c>
      <c r="J22" s="5">
        <f>20.9+77.8-55-6.55</f>
        <v>37.149999999999991</v>
      </c>
      <c r="K22" s="5">
        <f>107.6+64-7.5</f>
        <v>164.1</v>
      </c>
      <c r="L22" s="5">
        <f>124.6-0.7-17.5</f>
        <v>106.39999999999999</v>
      </c>
      <c r="M22" s="5">
        <v>118.06</v>
      </c>
      <c r="N22" s="5">
        <v>118.06</v>
      </c>
      <c r="O22" s="5">
        <v>118.06</v>
      </c>
    </row>
    <row r="23" spans="1:15" ht="27" customHeight="1" x14ac:dyDescent="0.25">
      <c r="A23" s="35" t="s">
        <v>48</v>
      </c>
      <c r="B23" s="36" t="s">
        <v>26</v>
      </c>
      <c r="C23" s="41" t="s">
        <v>70</v>
      </c>
      <c r="D23" s="41" t="s">
        <v>77</v>
      </c>
      <c r="E23" s="40" t="s">
        <v>8</v>
      </c>
      <c r="F23" s="11">
        <f t="shared" si="6"/>
        <v>73578.540000000008</v>
      </c>
      <c r="G23" s="5">
        <v>4508.75</v>
      </c>
      <c r="H23" s="5">
        <v>4876.7</v>
      </c>
      <c r="I23" s="5">
        <v>4446.32</v>
      </c>
      <c r="J23" s="5">
        <f>6103.2+1235+30+55+1180.829+15.59+0.001-147.95</f>
        <v>8471.67</v>
      </c>
      <c r="K23" s="5">
        <f>9321.27-2.12-37-16+184+339.93+378.43-14-7-135-170+24</f>
        <v>9866.51</v>
      </c>
      <c r="L23" s="5">
        <f>13038.5-20.15-539.2-112-19.35-1179.56-722.75</f>
        <v>10445.49</v>
      </c>
      <c r="M23" s="5">
        <v>11732.1</v>
      </c>
      <c r="N23" s="5">
        <v>9615.5</v>
      </c>
      <c r="O23" s="5">
        <v>9615.5</v>
      </c>
    </row>
    <row r="24" spans="1:15" ht="22.5" customHeight="1" x14ac:dyDescent="0.25">
      <c r="A24" s="35"/>
      <c r="B24" s="36"/>
      <c r="C24" s="42"/>
      <c r="D24" s="42"/>
      <c r="E24" s="40"/>
      <c r="F24" s="11">
        <f t="shared" si="6"/>
        <v>327.3</v>
      </c>
      <c r="G24" s="5">
        <v>315</v>
      </c>
      <c r="H24" s="5">
        <v>12.3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</row>
    <row r="25" spans="1:15" ht="21.75" customHeight="1" x14ac:dyDescent="0.25">
      <c r="A25" s="35"/>
      <c r="B25" s="36"/>
      <c r="C25" s="1" t="s">
        <v>22</v>
      </c>
      <c r="D25" s="1">
        <v>2015</v>
      </c>
      <c r="E25" s="40"/>
      <c r="F25" s="11">
        <f t="shared" si="6"/>
        <v>14</v>
      </c>
      <c r="G25" s="5">
        <v>0</v>
      </c>
      <c r="H25" s="5">
        <v>14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</row>
    <row r="26" spans="1:15" ht="52.5" customHeight="1" x14ac:dyDescent="0.25">
      <c r="A26" s="15" t="s">
        <v>49</v>
      </c>
      <c r="B26" s="4" t="s">
        <v>72</v>
      </c>
      <c r="C26" s="1" t="s">
        <v>28</v>
      </c>
      <c r="D26" s="1">
        <v>2014</v>
      </c>
      <c r="E26" s="1" t="s">
        <v>8</v>
      </c>
      <c r="F26" s="11">
        <f t="shared" si="6"/>
        <v>197.9</v>
      </c>
      <c r="G26" s="5">
        <v>197.9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</row>
    <row r="27" spans="1:15" ht="53.25" customHeight="1" x14ac:dyDescent="0.25">
      <c r="A27" s="15" t="s">
        <v>50</v>
      </c>
      <c r="B27" s="4" t="s">
        <v>29</v>
      </c>
      <c r="C27" s="1" t="s">
        <v>7</v>
      </c>
      <c r="D27" s="1">
        <v>2014</v>
      </c>
      <c r="E27" s="1" t="s">
        <v>8</v>
      </c>
      <c r="F27" s="11">
        <f t="shared" ref="F27:F39" si="7">SUM(G27:O27)</f>
        <v>202.15</v>
      </c>
      <c r="G27" s="5">
        <v>202.15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</row>
    <row r="28" spans="1:15" ht="51" customHeight="1" x14ac:dyDescent="0.25">
      <c r="A28" s="15" t="s">
        <v>30</v>
      </c>
      <c r="B28" s="4" t="s">
        <v>41</v>
      </c>
      <c r="C28" s="1" t="s">
        <v>27</v>
      </c>
      <c r="D28" s="1">
        <v>2015</v>
      </c>
      <c r="E28" s="1" t="s">
        <v>8</v>
      </c>
      <c r="F28" s="11">
        <f t="shared" si="7"/>
        <v>195.6</v>
      </c>
      <c r="G28" s="5">
        <v>0</v>
      </c>
      <c r="H28" s="5">
        <v>195.6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</row>
    <row r="29" spans="1:15" ht="18.95" customHeight="1" x14ac:dyDescent="0.25">
      <c r="A29" s="37" t="s">
        <v>31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</row>
    <row r="30" spans="1:15" ht="30.95" customHeight="1" x14ac:dyDescent="0.25">
      <c r="A30" s="48" t="s">
        <v>51</v>
      </c>
      <c r="B30" s="36" t="s">
        <v>32</v>
      </c>
      <c r="C30" s="40" t="s">
        <v>59</v>
      </c>
      <c r="D30" s="40" t="s">
        <v>78</v>
      </c>
      <c r="E30" s="1" t="s">
        <v>8</v>
      </c>
      <c r="F30" s="11">
        <f t="shared" si="7"/>
        <v>4447.87</v>
      </c>
      <c r="G30" s="5">
        <v>0</v>
      </c>
      <c r="H30" s="5">
        <v>0</v>
      </c>
      <c r="I30" s="5">
        <v>307.57</v>
      </c>
      <c r="J30" s="5">
        <f>795.8-336.04-5.07-15.59+9</f>
        <v>448.09999999999997</v>
      </c>
      <c r="K30" s="5">
        <f>525.92+2.12</f>
        <v>528.04</v>
      </c>
      <c r="L30" s="5">
        <f>524.36+9.6+19.35</f>
        <v>553.31000000000006</v>
      </c>
      <c r="M30" s="5">
        <v>490.03</v>
      </c>
      <c r="N30" s="5">
        <v>1060.4100000000001</v>
      </c>
      <c r="O30" s="5">
        <v>1060.4100000000001</v>
      </c>
    </row>
    <row r="31" spans="1:15" ht="30.75" customHeight="1" x14ac:dyDescent="0.25">
      <c r="A31" s="49"/>
      <c r="B31" s="36"/>
      <c r="C31" s="40"/>
      <c r="D31" s="40"/>
      <c r="E31" s="1" t="s">
        <v>33</v>
      </c>
      <c r="F31" s="11">
        <f t="shared" si="7"/>
        <v>3304.43</v>
      </c>
      <c r="G31" s="5">
        <v>0</v>
      </c>
      <c r="H31" s="5">
        <v>0</v>
      </c>
      <c r="I31" s="5">
        <v>277.93</v>
      </c>
      <c r="J31" s="5">
        <v>336.04</v>
      </c>
      <c r="K31" s="5">
        <f>329.89+7.5</f>
        <v>337.39</v>
      </c>
      <c r="L31" s="5">
        <v>357.33</v>
      </c>
      <c r="M31" s="5">
        <v>374.58</v>
      </c>
      <c r="N31" s="5">
        <v>810.58</v>
      </c>
      <c r="O31" s="5">
        <v>810.58</v>
      </c>
    </row>
    <row r="32" spans="1:15" ht="18.95" customHeight="1" x14ac:dyDescent="0.25">
      <c r="A32" s="37" t="s">
        <v>34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</row>
    <row r="33" spans="1:15" ht="48.75" customHeight="1" x14ac:dyDescent="0.25">
      <c r="A33" s="21" t="s">
        <v>52</v>
      </c>
      <c r="B33" s="4" t="s">
        <v>35</v>
      </c>
      <c r="C33" s="1" t="s">
        <v>55</v>
      </c>
      <c r="D33" s="1" t="s">
        <v>78</v>
      </c>
      <c r="E33" s="1" t="s">
        <v>8</v>
      </c>
      <c r="F33" s="11">
        <f t="shared" si="7"/>
        <v>1809.17</v>
      </c>
      <c r="G33" s="5">
        <v>0</v>
      </c>
      <c r="H33" s="5">
        <v>0</v>
      </c>
      <c r="I33" s="5">
        <v>276.10000000000002</v>
      </c>
      <c r="J33" s="5">
        <f>260.1+5.07</f>
        <v>265.17</v>
      </c>
      <c r="K33" s="5">
        <f>264.31+5.07</f>
        <v>269.38</v>
      </c>
      <c r="L33" s="5">
        <f>244.16+20.15-9.6-5.08</f>
        <v>249.63</v>
      </c>
      <c r="M33" s="5">
        <v>249.63</v>
      </c>
      <c r="N33" s="5">
        <v>249.63</v>
      </c>
      <c r="O33" s="5">
        <v>249.63</v>
      </c>
    </row>
    <row r="34" spans="1:15" ht="105" customHeight="1" x14ac:dyDescent="0.25">
      <c r="A34" s="19" t="s">
        <v>62</v>
      </c>
      <c r="B34" s="6" t="s">
        <v>71</v>
      </c>
      <c r="C34" s="15" t="s">
        <v>65</v>
      </c>
      <c r="D34" s="15" t="s">
        <v>80</v>
      </c>
      <c r="E34" s="15" t="s">
        <v>69</v>
      </c>
      <c r="F34" s="11">
        <f t="shared" si="7"/>
        <v>2078.54</v>
      </c>
      <c r="G34" s="5">
        <f t="shared" ref="G34:K34" si="8">SUM(G35:G36)</f>
        <v>0</v>
      </c>
      <c r="H34" s="5">
        <f t="shared" si="8"/>
        <v>0</v>
      </c>
      <c r="I34" s="5">
        <f t="shared" si="8"/>
        <v>0</v>
      </c>
      <c r="J34" s="5">
        <f t="shared" si="8"/>
        <v>0</v>
      </c>
      <c r="K34" s="5">
        <f t="shared" si="8"/>
        <v>0</v>
      </c>
      <c r="L34" s="5">
        <f>SUM(L35:L37)</f>
        <v>1072.1600000000001</v>
      </c>
      <c r="M34" s="5">
        <f>SUM(M35:M37)</f>
        <v>1006.38</v>
      </c>
      <c r="N34" s="5">
        <f t="shared" ref="N34" si="9">SUM(N35:N36)</f>
        <v>0</v>
      </c>
      <c r="O34" s="5">
        <f t="shared" ref="O34" si="10">SUM(O35:O36)</f>
        <v>0</v>
      </c>
    </row>
    <row r="35" spans="1:15" ht="18" customHeight="1" x14ac:dyDescent="0.25">
      <c r="A35" s="35" t="s">
        <v>63</v>
      </c>
      <c r="B35" s="36" t="s">
        <v>68</v>
      </c>
      <c r="C35" s="41" t="s">
        <v>65</v>
      </c>
      <c r="D35" s="41" t="s">
        <v>80</v>
      </c>
      <c r="E35" s="15" t="s">
        <v>8</v>
      </c>
      <c r="F35" s="11">
        <f t="shared" si="7"/>
        <v>1184.8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>614.42</f>
        <v>614.41999999999996</v>
      </c>
      <c r="M35" s="5">
        <v>570.38</v>
      </c>
      <c r="N35" s="5">
        <v>0</v>
      </c>
      <c r="O35" s="5">
        <v>0</v>
      </c>
    </row>
    <row r="36" spans="1:15" ht="24" x14ac:dyDescent="0.25">
      <c r="A36" s="35"/>
      <c r="B36" s="36"/>
      <c r="C36" s="43"/>
      <c r="D36" s="43"/>
      <c r="E36" s="15" t="s">
        <v>33</v>
      </c>
      <c r="F36" s="11">
        <f t="shared" si="7"/>
        <v>889.25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453.25</v>
      </c>
      <c r="M36" s="5">
        <v>436</v>
      </c>
      <c r="N36" s="5">
        <v>0</v>
      </c>
      <c r="O36" s="5">
        <v>0</v>
      </c>
    </row>
    <row r="37" spans="1:15" ht="49.5" customHeight="1" x14ac:dyDescent="0.25">
      <c r="A37" s="26" t="s">
        <v>75</v>
      </c>
      <c r="B37" s="27" t="s">
        <v>76</v>
      </c>
      <c r="C37" s="42"/>
      <c r="D37" s="42"/>
      <c r="E37" s="28" t="s">
        <v>8</v>
      </c>
      <c r="F37" s="11">
        <f t="shared" si="7"/>
        <v>4.49</v>
      </c>
      <c r="G37" s="5"/>
      <c r="H37" s="5"/>
      <c r="I37" s="5"/>
      <c r="J37" s="5"/>
      <c r="K37" s="5"/>
      <c r="L37" s="5">
        <v>4.49</v>
      </c>
      <c r="M37" s="5"/>
      <c r="N37" s="5"/>
      <c r="O37" s="5"/>
    </row>
    <row r="38" spans="1:15" ht="55.5" customHeight="1" x14ac:dyDescent="0.25">
      <c r="A38" s="19" t="s">
        <v>64</v>
      </c>
      <c r="B38" s="18" t="s">
        <v>66</v>
      </c>
      <c r="C38" s="15" t="s">
        <v>7</v>
      </c>
      <c r="D38" s="15" t="s">
        <v>79</v>
      </c>
      <c r="E38" s="15" t="s">
        <v>8</v>
      </c>
      <c r="F38" s="11">
        <f t="shared" si="7"/>
        <v>435.90000000000003</v>
      </c>
      <c r="G38" s="5">
        <f t="shared" ref="G38:K38" si="11">G39</f>
        <v>0</v>
      </c>
      <c r="H38" s="5">
        <f t="shared" si="11"/>
        <v>0</v>
      </c>
      <c r="I38" s="5">
        <f t="shared" si="11"/>
        <v>0</v>
      </c>
      <c r="J38" s="5">
        <f t="shared" si="11"/>
        <v>0</v>
      </c>
      <c r="K38" s="5">
        <f t="shared" si="11"/>
        <v>0</v>
      </c>
      <c r="L38" s="5">
        <f>L39</f>
        <v>0</v>
      </c>
      <c r="M38" s="5">
        <f t="shared" ref="M38" si="12">M39</f>
        <v>145.30000000000001</v>
      </c>
      <c r="N38" s="5">
        <f t="shared" ref="N38:O38" si="13">N39</f>
        <v>145.30000000000001</v>
      </c>
      <c r="O38" s="5">
        <f t="shared" si="13"/>
        <v>145.30000000000001</v>
      </c>
    </row>
    <row r="39" spans="1:15" ht="60" customHeight="1" x14ac:dyDescent="0.25">
      <c r="A39" s="20" t="s">
        <v>67</v>
      </c>
      <c r="B39" s="16" t="s">
        <v>61</v>
      </c>
      <c r="C39" s="15" t="s">
        <v>7</v>
      </c>
      <c r="D39" s="15" t="s">
        <v>79</v>
      </c>
      <c r="E39" s="15" t="s">
        <v>8</v>
      </c>
      <c r="F39" s="11">
        <f t="shared" si="7"/>
        <v>435.90000000000003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>145.3-145.3</f>
        <v>0</v>
      </c>
      <c r="M39" s="5">
        <v>145.30000000000001</v>
      </c>
      <c r="N39" s="5">
        <v>145.30000000000001</v>
      </c>
      <c r="O39" s="5">
        <v>145.30000000000001</v>
      </c>
    </row>
    <row r="40" spans="1:15" ht="18.75" customHeight="1" x14ac:dyDescent="0.25">
      <c r="A40" s="47" t="s">
        <v>42</v>
      </c>
      <c r="B40" s="47"/>
      <c r="C40" s="47"/>
      <c r="D40" s="47"/>
      <c r="E40" s="47"/>
      <c r="F40" s="8">
        <f>SUM(G40:O40)</f>
        <v>104594.51</v>
      </c>
      <c r="G40" s="8">
        <f t="shared" ref="G40:K40" si="14">G9+G16+G19+G34+G38</f>
        <v>5402.8999999999987</v>
      </c>
      <c r="H40" s="8">
        <f t="shared" si="14"/>
        <v>5163.6000000000004</v>
      </c>
      <c r="I40" s="8">
        <f t="shared" si="14"/>
        <v>7375.53</v>
      </c>
      <c r="J40" s="8">
        <f t="shared" si="14"/>
        <v>9668.630000000001</v>
      </c>
      <c r="K40" s="8">
        <f t="shared" si="14"/>
        <v>11432.92</v>
      </c>
      <c r="L40" s="8">
        <f>L9+L16+L19+L34+L38</f>
        <v>14460.489999999998</v>
      </c>
      <c r="M40" s="8">
        <f t="shared" ref="M40:O40" si="15">M9+M16+M19+M34+M38</f>
        <v>18578.879999999997</v>
      </c>
      <c r="N40" s="8">
        <f t="shared" ref="N40" si="16">N9+N16+N19+N34+N38</f>
        <v>13376.579999999998</v>
      </c>
      <c r="O40" s="8">
        <f t="shared" si="15"/>
        <v>19134.98</v>
      </c>
    </row>
    <row r="41" spans="1:15" ht="17.100000000000001" customHeight="1" x14ac:dyDescent="0.25">
      <c r="A41" s="46" t="s">
        <v>36</v>
      </c>
      <c r="B41" s="46"/>
      <c r="C41" s="46"/>
      <c r="D41" s="46"/>
      <c r="E41" s="46"/>
      <c r="F41" s="9">
        <f>SUM(G41:O41)</f>
        <v>100400.82999999999</v>
      </c>
      <c r="G41" s="9">
        <f t="shared" ref="G41:K41" si="17">G40-G42</f>
        <v>5402.8999999999987</v>
      </c>
      <c r="H41" s="9">
        <f t="shared" si="17"/>
        <v>5163.6000000000004</v>
      </c>
      <c r="I41" s="9">
        <f t="shared" si="17"/>
        <v>7097.5999999999995</v>
      </c>
      <c r="J41" s="9">
        <f t="shared" si="17"/>
        <v>9332.59</v>
      </c>
      <c r="K41" s="9">
        <f t="shared" si="17"/>
        <v>11095.53</v>
      </c>
      <c r="L41" s="9">
        <f>L40-L42</f>
        <v>13649.909999999998</v>
      </c>
      <c r="M41" s="9">
        <f t="shared" ref="M41:O41" si="18">M40-M42</f>
        <v>17768.299999999996</v>
      </c>
      <c r="N41" s="9">
        <f t="shared" ref="N41" si="19">N40-N42</f>
        <v>12565.999999999998</v>
      </c>
      <c r="O41" s="9">
        <f t="shared" si="18"/>
        <v>18324.399999999998</v>
      </c>
    </row>
    <row r="42" spans="1:15" ht="17.100000000000001" customHeight="1" x14ac:dyDescent="0.25">
      <c r="A42" s="46" t="s">
        <v>33</v>
      </c>
      <c r="B42" s="46"/>
      <c r="C42" s="46"/>
      <c r="D42" s="46"/>
      <c r="E42" s="46"/>
      <c r="F42" s="9">
        <f>SUM(G42:O42)</f>
        <v>4193.68</v>
      </c>
      <c r="G42" s="9">
        <f t="shared" ref="G42:K42" si="20">G31+G36</f>
        <v>0</v>
      </c>
      <c r="H42" s="9">
        <f t="shared" si="20"/>
        <v>0</v>
      </c>
      <c r="I42" s="9">
        <f t="shared" si="20"/>
        <v>277.93</v>
      </c>
      <c r="J42" s="9">
        <f t="shared" si="20"/>
        <v>336.04</v>
      </c>
      <c r="K42" s="9">
        <f t="shared" si="20"/>
        <v>337.39</v>
      </c>
      <c r="L42" s="9">
        <f>L31+L36</f>
        <v>810.57999999999993</v>
      </c>
      <c r="M42" s="9">
        <f>M31+M36</f>
        <v>810.57999999999993</v>
      </c>
      <c r="N42" s="9">
        <f t="shared" ref="N42" si="21">N31+N36</f>
        <v>810.58</v>
      </c>
      <c r="O42" s="9">
        <f t="shared" ref="O42" si="22">O31+O36</f>
        <v>810.58</v>
      </c>
    </row>
  </sheetData>
  <mergeCells count="33">
    <mergeCell ref="A1:O1"/>
    <mergeCell ref="A2:O2"/>
    <mergeCell ref="A42:E42"/>
    <mergeCell ref="C4:C6"/>
    <mergeCell ref="C23:C24"/>
    <mergeCell ref="C30:C31"/>
    <mergeCell ref="A40:E40"/>
    <mergeCell ref="A41:E41"/>
    <mergeCell ref="A30:A31"/>
    <mergeCell ref="B30:B31"/>
    <mergeCell ref="D30:D31"/>
    <mergeCell ref="A23:A25"/>
    <mergeCell ref="A4:A6"/>
    <mergeCell ref="B4:B6"/>
    <mergeCell ref="D4:D6"/>
    <mergeCell ref="E4:E6"/>
    <mergeCell ref="A35:A36"/>
    <mergeCell ref="B35:B36"/>
    <mergeCell ref="A18:O18"/>
    <mergeCell ref="A20:O20"/>
    <mergeCell ref="A29:O29"/>
    <mergeCell ref="A32:O32"/>
    <mergeCell ref="E23:E25"/>
    <mergeCell ref="B23:B25"/>
    <mergeCell ref="D23:D24"/>
    <mergeCell ref="C35:C37"/>
    <mergeCell ref="D35:D37"/>
    <mergeCell ref="F4:O4"/>
    <mergeCell ref="G5:O5"/>
    <mergeCell ref="A7:O7"/>
    <mergeCell ref="A8:O8"/>
    <mergeCell ref="A15:O15"/>
    <mergeCell ref="F5:F6"/>
  </mergeCells>
  <pageMargins left="0.39370078740157483" right="0.31496062992125984" top="1.0236220472440944" bottom="0.35433070866141736" header="0.31496062992125984" footer="0.31496062992125984"/>
  <pageSetup paperSize="9" scale="8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3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В. Борисова</dc:creator>
  <cp:lastModifiedBy>Анна Винокурова</cp:lastModifiedBy>
  <cp:lastPrinted>2019-11-26T12:30:55Z</cp:lastPrinted>
  <dcterms:created xsi:type="dcterms:W3CDTF">2017-05-24T17:50:46Z</dcterms:created>
  <dcterms:modified xsi:type="dcterms:W3CDTF">2019-11-29T11:36:11Z</dcterms:modified>
</cp:coreProperties>
</file>