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755" windowWidth="10005" windowHeight="8385" activeTab="1"/>
  </bookViews>
  <sheets>
    <sheet name="Таб.1" sheetId="5" r:id="rId1"/>
    <sheet name="Таб.2" sheetId="4" r:id="rId2"/>
  </sheets>
  <definedNames>
    <definedName name="_xlnm.Print_Titles" localSheetId="1">Таб.2!$4:$6</definedName>
  </definedNames>
  <calcPr calcId="145621"/>
</workbook>
</file>

<file path=xl/calcChain.xml><?xml version="1.0" encoding="utf-8"?>
<calcChain xmlns="http://schemas.openxmlformats.org/spreadsheetml/2006/main">
  <c r="O21" i="4" l="1"/>
  <c r="M17" i="4"/>
  <c r="N29" i="4" l="1"/>
  <c r="N38" i="4" s="1"/>
  <c r="O29" i="4"/>
  <c r="O38" i="4" s="1"/>
  <c r="M28" i="4"/>
  <c r="M30" i="4" s="1"/>
  <c r="N28" i="4"/>
  <c r="O28" i="4"/>
  <c r="O37" i="4" s="1"/>
  <c r="M29" i="4"/>
  <c r="F27" i="4"/>
  <c r="G9" i="4"/>
  <c r="F25" i="4"/>
  <c r="F24" i="4"/>
  <c r="N9" i="4"/>
  <c r="N30" i="4" l="1"/>
  <c r="N37" i="4"/>
  <c r="N11" i="4"/>
  <c r="N36" i="4"/>
  <c r="O30" i="4"/>
  <c r="N35" i="4" l="1"/>
  <c r="L33" i="4"/>
  <c r="L32" i="4" l="1"/>
  <c r="L28" i="4" s="1"/>
  <c r="L9" i="4"/>
  <c r="L36" i="4" s="1"/>
  <c r="O9" i="4"/>
  <c r="F10" i="4"/>
  <c r="K12" i="4"/>
  <c r="F12" i="4" s="1"/>
  <c r="F13" i="4"/>
  <c r="J14" i="4"/>
  <c r="J9" i="4" s="1"/>
  <c r="K14" i="4"/>
  <c r="M9" i="4"/>
  <c r="I15" i="4"/>
  <c r="H16" i="4"/>
  <c r="I16" i="4"/>
  <c r="F17" i="4"/>
  <c r="F18" i="4"/>
  <c r="F19" i="4"/>
  <c r="F20" i="4"/>
  <c r="F21" i="4"/>
  <c r="F22" i="4"/>
  <c r="F23" i="4"/>
  <c r="M37" i="4"/>
  <c r="G29" i="4"/>
  <c r="H29" i="4"/>
  <c r="H38" i="4" s="1"/>
  <c r="I29" i="4"/>
  <c r="J29" i="4"/>
  <c r="J38" i="4" s="1"/>
  <c r="K29" i="4"/>
  <c r="K38" i="4" s="1"/>
  <c r="L29" i="4"/>
  <c r="L38" i="4" s="1"/>
  <c r="I31" i="4"/>
  <c r="J31" i="4"/>
  <c r="K31" i="4"/>
  <c r="I32" i="4"/>
  <c r="J32" i="4"/>
  <c r="K32" i="4"/>
  <c r="G33" i="4"/>
  <c r="G28" i="4" s="1"/>
  <c r="H33" i="4"/>
  <c r="H28" i="4" s="1"/>
  <c r="H30" i="4" s="1"/>
  <c r="I33" i="4"/>
  <c r="J33" i="4"/>
  <c r="K33" i="4"/>
  <c r="K28" i="4" s="1"/>
  <c r="F34" i="4"/>
  <c r="G36" i="4"/>
  <c r="I38" i="4"/>
  <c r="M38" i="4"/>
  <c r="L11" i="4"/>
  <c r="F29" i="4" l="1"/>
  <c r="F38" i="4" s="1"/>
  <c r="K9" i="4"/>
  <c r="K11" i="4" s="1"/>
  <c r="G38" i="4"/>
  <c r="J28" i="4"/>
  <c r="J30" i="4" s="1"/>
  <c r="I28" i="4"/>
  <c r="I30" i="4" s="1"/>
  <c r="F16" i="4"/>
  <c r="F32" i="4"/>
  <c r="I9" i="4"/>
  <c r="I36" i="4" s="1"/>
  <c r="O11" i="4"/>
  <c r="O35" i="4" s="1"/>
  <c r="O36" i="4"/>
  <c r="K36" i="4"/>
  <c r="M11" i="4"/>
  <c r="M35" i="4" s="1"/>
  <c r="M36" i="4"/>
  <c r="K37" i="4"/>
  <c r="K30" i="4"/>
  <c r="K35" i="4" s="1"/>
  <c r="G37" i="4"/>
  <c r="G30" i="4"/>
  <c r="J11" i="4"/>
  <c r="J36" i="4"/>
  <c r="I11" i="4"/>
  <c r="I37" i="4"/>
  <c r="F33" i="4"/>
  <c r="F31" i="4"/>
  <c r="F15" i="4"/>
  <c r="F14" i="4"/>
  <c r="H9" i="4"/>
  <c r="G11" i="4"/>
  <c r="L30" i="4"/>
  <c r="L37" i="4"/>
  <c r="F28" i="4" l="1"/>
  <c r="F37" i="4" s="1"/>
  <c r="J37" i="4"/>
  <c r="F9" i="4"/>
  <c r="F36" i="4" s="1"/>
  <c r="F30" i="4"/>
  <c r="G35" i="4"/>
  <c r="H11" i="4"/>
  <c r="H35" i="4" s="1"/>
  <c r="H36" i="4"/>
  <c r="I35" i="4"/>
  <c r="J35" i="4"/>
  <c r="L35" i="4"/>
  <c r="F11" i="4" l="1"/>
  <c r="F35" i="4" s="1"/>
</calcChain>
</file>

<file path=xl/comments1.xml><?xml version="1.0" encoding="utf-8"?>
<comments xmlns="http://schemas.openxmlformats.org/spreadsheetml/2006/main">
  <authors>
    <author>Анастасия А. Овчинникова</author>
  </authors>
  <commentList>
    <comment ref="J20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А. Овчинникова:</t>
        </r>
        <r>
          <rPr>
            <sz val="9"/>
            <color indexed="81"/>
            <rFont val="Tahoma"/>
            <family val="2"/>
            <charset val="204"/>
          </rPr>
          <t xml:space="preserve">
проверить в декабре кол-во</t>
        </r>
      </text>
    </comment>
  </commentList>
</comments>
</file>

<file path=xl/comments2.xml><?xml version="1.0" encoding="utf-8"?>
<comments xmlns="http://schemas.openxmlformats.org/spreadsheetml/2006/main">
  <authors>
    <author>Анастасия А. Овчинникова</author>
  </authors>
  <commentList>
    <comment ref="M17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А. Овчинникова:</t>
        </r>
        <r>
          <rPr>
            <sz val="9"/>
            <color indexed="81"/>
            <rFont val="Tahoma"/>
            <family val="2"/>
            <charset val="204"/>
          </rPr>
          <t xml:space="preserve">
убрала 0,01 для округления итога</t>
        </r>
      </text>
    </comment>
    <comment ref="O21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А. Овчинникова:</t>
        </r>
        <r>
          <rPr>
            <sz val="9"/>
            <color indexed="81"/>
            <rFont val="Tahoma"/>
            <family val="2"/>
            <charset val="204"/>
          </rPr>
          <t xml:space="preserve">
добавила 0,01 для округления итога
</t>
        </r>
      </text>
    </comment>
  </commentList>
</comments>
</file>

<file path=xl/sharedStrings.xml><?xml version="1.0" encoding="utf-8"?>
<sst xmlns="http://schemas.openxmlformats.org/spreadsheetml/2006/main" count="181" uniqueCount="115">
  <si>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</si>
  <si>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</si>
  <si>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</si>
  <si>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</si>
  <si>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</si>
  <si>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</si>
  <si>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</si>
  <si>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</si>
  <si>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</si>
  <si>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Перечень основных подпрограммных мероприятий</t>
  </si>
  <si>
    <t>Объемы финансирования по источникам
(тыс. руб.)</t>
  </si>
  <si>
    <t>1.</t>
  </si>
  <si>
    <t>1.1.1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</si>
  <si>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</si>
  <si>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</si>
  <si>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</si>
  <si>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</si>
  <si>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r>
      <t xml:space="preserve">Цель: </t>
    </r>
    <r>
      <rPr>
        <sz val="12"/>
        <rFont val="Times New Roman"/>
        <family val="1"/>
        <charset val="204"/>
      </rPr>
      <t>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</si>
  <si>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r>
      <t xml:space="preserve">Задача: </t>
    </r>
    <r>
      <rPr>
        <sz val="12"/>
        <rFont val="Times New Roman"/>
        <family val="1"/>
        <charset val="204"/>
      </rPr>
      <t>создание условий для осуществления эффективного муниципального управления по выполнению переданных государственных полномочий</t>
    </r>
  </si>
  <si>
    <t>Областной, федеральный бюджет</t>
  </si>
  <si>
    <t>Обеспечение выполнения переданных государственных полномочий по присвоению спортивных разрядов и квалификационных категорий спортивных судей</t>
  </si>
  <si>
    <t>1.2</t>
  </si>
  <si>
    <r>
      <t xml:space="preserve">Задача: </t>
    </r>
    <r>
      <rPr>
        <sz val="12"/>
        <rFont val="Times New Roman"/>
        <family val="1"/>
        <charset val="204"/>
      </rPr>
      <t>создание условий для осуществления эффективного муниципального управления по решению отдельных задач</t>
    </r>
  </si>
  <si>
    <t>Выделение и использование средств резервного фонда администрации муниципального образования</t>
  </si>
  <si>
    <t>1.2.1</t>
  </si>
  <si>
    <t>Исполнение судебных решений</t>
  </si>
  <si>
    <t xml:space="preserve">       - областной, федеральный бюджет</t>
  </si>
  <si>
    <t>Таблица № 1</t>
  </si>
  <si>
    <t>Основные целевые индикаторы и показатели эффективности реализации подпрограммы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</si>
  <si>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</si>
  <si>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</si>
  <si>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</si>
  <si>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</si>
  <si>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</si>
  <si>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r>
      <rPr>
        <b/>
        <sz val="12"/>
        <rFont val="Times New Roman"/>
        <family val="1"/>
        <charset val="204"/>
      </rPr>
      <t>Цель:</t>
    </r>
    <r>
      <rPr>
        <sz val="12"/>
        <rFont val="Times New Roman"/>
        <family val="1"/>
        <charset val="204"/>
      </rPr>
      <t xml:space="preserve"> 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</si>
  <si>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t>Показатель (индикатор) 1: отсутствие просроченной дебиторской и кредиторской задолженности по средствам, выделенным на реализацию мероприятий подпрограммы</t>
  </si>
  <si>
    <t>да - 1, нет – 0</t>
  </si>
  <si>
    <t>Показатель (индикатор) 2: размер резервного фонда администрации муниципального образования Кандалакшский район не превышает 3 процента утвержденного решением о бюджете общего объема расходов</t>
  </si>
  <si>
    <r>
      <rPr>
        <b/>
        <sz val="12"/>
        <rFont val="Times New Roman"/>
        <family val="1"/>
        <charset val="204"/>
      </rPr>
      <t>Задача 1:</t>
    </r>
    <r>
      <rPr>
        <sz val="12"/>
        <rFont val="Times New Roman"/>
        <family val="1"/>
        <charset val="204"/>
      </rPr>
      <t xml:space="preserve"> создание условий для осуществления эффективного муниципального управления по выполнению переданных государственных полномочий</t>
    </r>
  </si>
  <si>
    <t>Показатель (индикатор): процент использования средств субвенций, выделенных из бюджетов других уровней бюджету муниципального образования Кандалакшский район, на выполнение переданных государственных полномочий (от общего размера средств выделенных субвенций).</t>
  </si>
  <si>
    <t>в % от общего размера средств выделенных субвенций</t>
  </si>
  <si>
    <t>75</t>
  </si>
  <si>
    <t>80</t>
  </si>
  <si>
    <t>2</t>
  </si>
  <si>
    <r>
      <rPr>
        <b/>
        <sz val="12"/>
        <rFont val="Times New Roman"/>
        <family val="1"/>
        <charset val="204"/>
      </rPr>
      <t>Задача 2:</t>
    </r>
    <r>
      <rPr>
        <sz val="12"/>
        <rFont val="Times New Roman"/>
        <family val="1"/>
        <charset val="204"/>
      </rPr>
      <t xml:space="preserve"> создания условий для осуществления эффективного муниципального управления по решению отдельных задач</t>
    </r>
  </si>
  <si>
    <t>2.1</t>
  </si>
  <si>
    <t>Показатель (индикатор): процент использования средств резервного фонда в соответствии с целевым назначением определенным решением администрации муниципального образования Кандалакшский район (от общей суммы средств  выделенных из резервного фонда)</t>
  </si>
  <si>
    <t>в % от общей суммы средств выделенных  из резервного фонда</t>
  </si>
  <si>
    <t>100</t>
  </si>
  <si>
    <t>2.2</t>
  </si>
  <si>
    <t>Показатель (индикатор): доля исполненных судебных решений (от общей суммы предъявленных к исполнению  исполнительных документов)</t>
  </si>
  <si>
    <t>в % от общей суммы предъявленных к исполнению</t>
  </si>
  <si>
    <t>2.3</t>
  </si>
  <si>
    <t>Показатель (индикатор): доля муниципальных служащих, прошедших диспансеризацию (от общего количества муниципальных служащих)</t>
  </si>
  <si>
    <t>в % от общего количества муниципальных служащих</t>
  </si>
  <si>
    <t>2.4</t>
  </si>
  <si>
    <t>Показатель (индикатор): доля муниципальных служащих, застрахованных на случай причинения вреда здоровью и имуществу муниципального служащего в связи с исполнением им должностных обязанностей (от общего количества муниципальных служащих)</t>
  </si>
  <si>
    <t>2.5</t>
  </si>
  <si>
    <t>Показатель (индикатор): Количество муниципальных служащих, и специалистов должности, которых не относятся к должностям муниципальной службы, прошедших повышение квалификации, профессиональную переподготовку, стажировку, принявших участие в научно-практических конференциях, семинарах, тренингах и деловых играх</t>
  </si>
  <si>
    <t>чел.</t>
  </si>
  <si>
    <t>2.6</t>
  </si>
  <si>
    <t>Показатель (индикатор): Доля исполненных прочих обязательств муниципального образования (от общей суммы, предъявленных к исполнению прочих обязательств муниципального образования)</t>
  </si>
  <si>
    <t>в % от общей суммы, предъявленной к исполнению</t>
  </si>
  <si>
    <t>Федеральный бюджет</t>
  </si>
  <si>
    <t>Областной бюджет</t>
  </si>
  <si>
    <r>
      <rPr>
        <b/>
        <sz val="12"/>
        <rFont val="Times New Roman"/>
        <family val="1"/>
        <charset val="204"/>
      </rPr>
      <t xml:space="preserve">Основное мероприятие 1. </t>
    </r>
    <r>
      <rPr>
        <sz val="12"/>
        <rFont val="Times New Roman"/>
        <family val="1"/>
        <charset val="204"/>
      </rPr>
      <t>Обеспечение выполнения органами местного самоуправления переданных государственных полномочий, в том числе:</t>
    </r>
  </si>
  <si>
    <t>1.1.1.1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</si>
  <si>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</si>
  <si>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1.1.1.2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</si>
  <si>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</si>
  <si>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1.1.1.3</t>
  </si>
  <si>
    <t>Субвенция на организацию 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</si>
  <si>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</si>
  <si>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1.1.1.4</t>
  </si>
  <si>
    <t>1.1.1.5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</si>
  <si>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</si>
  <si>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1.1.1.6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</si>
  <si>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</si>
  <si>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</si>
  <si>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1.1.1.7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</si>
  <si>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«Об административных правонарушениях»</t>
  </si>
  <si>
    <t>1.1.1.8</t>
  </si>
  <si>
    <t>Субвенция на реализацию Закона Мурманской области "Об административных комиссиях"</t>
  </si>
  <si>
    <t>1.1.1.9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</si>
  <si>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</si>
  <si>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1.1.1.10</t>
  </si>
  <si>
    <t>1.1.1.11</t>
  </si>
  <si>
    <r>
      <rPr>
        <b/>
        <sz val="12"/>
        <rFont val="Times New Roman"/>
        <family val="1"/>
        <charset val="204"/>
      </rPr>
      <t xml:space="preserve">Основное мероприятие 2. </t>
    </r>
    <r>
      <rPr>
        <sz val="12"/>
        <rFont val="Times New Roman"/>
        <family val="1"/>
        <charset val="204"/>
      </rPr>
      <t>Создание условий для осуществления эффективного муниципального управления по исполнению прочих обязательств, в том числе:</t>
    </r>
  </si>
  <si>
    <t>1.2.1.1</t>
  </si>
  <si>
    <t>1.2.1.2</t>
  </si>
  <si>
    <t>1.2.1.3</t>
  </si>
  <si>
    <t>1.2.1.4</t>
  </si>
  <si>
    <t>Местный бюджет поселения (передаваемый межбюджетным трансфертом)</t>
  </si>
  <si>
    <t>Проведение Всероссийской сельскохозяйственной переписи в 2016 году</t>
  </si>
  <si>
    <t>местный бюджет</t>
  </si>
  <si>
    <t>Проведение мероприятий по погашению кредиторской задолженности, сложившейся на начало текущего года</t>
  </si>
  <si>
    <t xml:space="preserve">       - Местный бюджет поселения (передаваемый межбюджетным трансфертом)</t>
  </si>
  <si>
    <t>1.1.1.12</t>
  </si>
  <si>
    <t>99,5</t>
  </si>
  <si>
    <t>Создание условий для эффективного муниципального управления (в т.ч. повышение квалификации и профессиональной переподготовки)</t>
  </si>
  <si>
    <t>99,9</t>
  </si>
  <si>
    <t>в % не менее от общего размера средств выделенных субвенций</t>
  </si>
  <si>
    <t>1.1.1.13</t>
  </si>
  <si>
    <t>Администрация муниципального образования, Управление образования администрации муниципального образования, МКУ "УКХ"</t>
  </si>
  <si>
    <t>Обеспечение выполнения переданных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</si>
  <si>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-</t>
  </si>
  <si>
    <t>70</t>
  </si>
  <si>
    <t>1.3</t>
  </si>
  <si>
    <t>да - 1, нет - 0</t>
  </si>
  <si>
    <t>1</t>
  </si>
  <si>
    <t>2014-2022</t>
  </si>
  <si>
    <t>1.1.1.14</t>
  </si>
  <si>
    <t xml:space="preserve"> Проведение Всероссийской переписи населения 2020 года</t>
  </si>
  <si>
    <r>
      <t>Показатель (индикатор): исполнение планового годового объема бюджетных ассигнований выделенных на исполнение государственных полномочий не менее</t>
    </r>
    <r>
      <rPr>
        <sz val="12"/>
        <color rgb="FFFF0000"/>
        <rFont val="Times New Roman"/>
        <family val="1"/>
        <charset val="204"/>
      </rPr>
      <t xml:space="preserve"> 80 %</t>
    </r>
  </si>
  <si>
    <t>Совет депутатов, Контрольно-счетный орган, Администрация муниципального образования, Управление образования, Управление финансов, КИОиТП, МКУ "МФЦ", МКУ "УКХ", Отдел по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</si>
</sst>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2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8" applyNumberFormat="0" applyAlignment="0" applyProtection="0"/>
    <xf numFmtId="0" fontId="12" fillId="10" borderId="9" applyNumberFormat="0" applyAlignment="0" applyProtection="0"/>
    <xf numFmtId="0" fontId="13" fillId="10" borderId="8" applyNumberFormat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11" borderId="14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4" borderId="15" applyNumberFormat="0" applyFont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15" borderId="0" applyNumberFormat="0" applyBorder="0" applyAlignment="0" applyProtection="0"/>
  </cellStyleXfs>
  <cellXfs count="72">
    <xf numFmtId="0" fontId="0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3" fillId="16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left" vertical="center" wrapText="1"/>
    </xf>
    <xf numFmtId="49" fontId="1" fillId="16" borderId="1" xfId="0" applyNumberFormat="1" applyFont="1" applyFill="1" applyBorder="1" applyAlignment="1">
      <alignment horizontal="left" vertical="center" wrapText="1"/>
    </xf>
    <xf numFmtId="4" fontId="1" fillId="16" borderId="1" xfId="0" applyNumberFormat="1" applyFont="1" applyFill="1" applyBorder="1" applyAlignment="1">
      <alignment horizontal="right" vertical="center" wrapText="1"/>
    </xf>
    <xf numFmtId="4" fontId="3" fillId="16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3" fillId="16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8" fillId="16" borderId="1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16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21"/>
  <sheetViews>
    <sheetView view="pageLayout" zoomScale="77" zoomScaleNormal="100" zoomScalePageLayoutView="77" workbookViewId="0">
      <selection activeCell="K19" sqref="K19"/>
    </sheetView>
  </sheetViews>
  <sheetFormatPr defaultRowHeight="15.75" x14ac:dyDescent="0.2"/>
  <cols>
    <col min="1" max="1" width="9.140625" style="2"/>
    <col min="2" max="2" width="93.42578125" style="2" customWidth="1"/>
    <col min="3" max="3" width="26.28515625" style="2" customWidth="1"/>
    <col min="4" max="4" width="11.42578125" style="2" customWidth="1"/>
    <col min="5" max="5" width="10" style="2" customWidth="1"/>
    <col min="6" max="6" width="9.85546875" style="2" customWidth="1"/>
    <col min="7" max="7" width="9.5703125" style="2" customWidth="1"/>
    <col min="8" max="9" width="9" style="2" customWidth="1"/>
    <col min="10" max="10" width="9.5703125" style="2" customWidth="1"/>
    <col min="11" max="12" width="10.28515625" style="2" customWidth="1"/>
    <col min="13" max="13" width="10.85546875" style="2" customWidth="1"/>
    <col min="14" max="14" width="16.5703125" style="2" customWidth="1"/>
    <col min="15" max="15" width="16.85546875" style="2" customWidth="1"/>
    <col min="16" max="16" width="23.5703125" style="2" customWidth="1"/>
    <col min="17" max="17" width="23.28515625" style="2" customWidth="1"/>
    <col min="18" max="16384" width="9.140625" style="2"/>
  </cols>
  <sheetData>
    <row r="1" spans="1:13" ht="29.25" customHeight="1" x14ac:dyDescent="0.2">
      <c r="G1" s="45" t="s">
        <v>27</v>
      </c>
      <c r="H1" s="45"/>
      <c r="I1" s="45"/>
      <c r="J1" s="45"/>
      <c r="K1" s="45"/>
      <c r="L1" s="45"/>
      <c r="M1" s="45"/>
    </row>
    <row r="2" spans="1:13" ht="20.25" customHeight="1" x14ac:dyDescent="0.3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6.75" customHeight="1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15" customFormat="1" ht="23.25" customHeight="1" x14ac:dyDescent="0.2">
      <c r="A4" s="48" t="s">
        <v>0</v>
      </c>
      <c r="B4" s="48" t="s">
        <v>29</v>
      </c>
      <c r="C4" s="48" t="s">
        <v>30</v>
      </c>
      <c r="D4" s="51" t="s">
        <v>31</v>
      </c>
      <c r="E4" s="51"/>
      <c r="F4" s="51"/>
      <c r="G4" s="51"/>
      <c r="H4" s="51"/>
      <c r="I4" s="51"/>
      <c r="J4" s="51"/>
      <c r="K4" s="51"/>
      <c r="L4" s="51"/>
      <c r="M4" s="51"/>
    </row>
    <row r="5" spans="1:13" s="15" customFormat="1" ht="26.25" customHeight="1" x14ac:dyDescent="0.2">
      <c r="A5" s="49"/>
      <c r="B5" s="49"/>
      <c r="C5" s="49"/>
      <c r="D5" s="48" t="s">
        <v>32</v>
      </c>
      <c r="E5" s="51" t="s">
        <v>33</v>
      </c>
      <c r="F5" s="51"/>
      <c r="G5" s="51"/>
      <c r="H5" s="51"/>
      <c r="I5" s="51"/>
      <c r="J5" s="51"/>
      <c r="K5" s="51"/>
      <c r="L5" s="51"/>
      <c r="M5" s="51"/>
    </row>
    <row r="6" spans="1:13" ht="22.5" customHeight="1" x14ac:dyDescent="0.2">
      <c r="A6" s="50"/>
      <c r="B6" s="50"/>
      <c r="C6" s="50"/>
      <c r="D6" s="50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  <c r="L6" s="34">
        <v>2021</v>
      </c>
      <c r="M6" s="4">
        <v>2022</v>
      </c>
    </row>
    <row r="7" spans="1:13" s="17" customFormat="1" ht="15.75" customHeight="1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36">
        <v>12</v>
      </c>
      <c r="M7" s="16">
        <v>13</v>
      </c>
    </row>
    <row r="8" spans="1:13" ht="45" customHeight="1" x14ac:dyDescent="0.2">
      <c r="A8" s="39" t="s">
        <v>34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ht="31.5" customHeight="1" x14ac:dyDescent="0.2">
      <c r="A9" s="18"/>
      <c r="B9" s="19" t="s">
        <v>35</v>
      </c>
      <c r="C9" s="20" t="s">
        <v>36</v>
      </c>
      <c r="D9" s="18">
        <v>0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</row>
    <row r="10" spans="1:13" ht="50.25" customHeight="1" x14ac:dyDescent="0.2">
      <c r="A10" s="18"/>
      <c r="B10" s="19" t="s">
        <v>37</v>
      </c>
      <c r="C10" s="20" t="s">
        <v>36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</row>
    <row r="11" spans="1:13" ht="24" customHeight="1" x14ac:dyDescent="0.2">
      <c r="A11" s="20">
        <v>1</v>
      </c>
      <c r="B11" s="42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67.5" customHeight="1" x14ac:dyDescent="0.2">
      <c r="A12" s="20" t="s">
        <v>1</v>
      </c>
      <c r="B12" s="21" t="s">
        <v>39</v>
      </c>
      <c r="C12" s="20" t="s">
        <v>40</v>
      </c>
      <c r="D12" s="20" t="s">
        <v>41</v>
      </c>
      <c r="E12" s="20" t="s">
        <v>42</v>
      </c>
      <c r="F12" s="20" t="s">
        <v>98</v>
      </c>
      <c r="G12" s="20" t="s">
        <v>100</v>
      </c>
      <c r="H12" s="20" t="s">
        <v>100</v>
      </c>
      <c r="I12" s="20" t="s">
        <v>105</v>
      </c>
      <c r="J12" s="20" t="s">
        <v>105</v>
      </c>
      <c r="K12" s="20" t="s">
        <v>105</v>
      </c>
      <c r="L12" s="20" t="s">
        <v>105</v>
      </c>
      <c r="M12" s="20" t="s">
        <v>105</v>
      </c>
    </row>
    <row r="13" spans="1:13" ht="67.5" customHeight="1" x14ac:dyDescent="0.2">
      <c r="A13" s="20" t="s">
        <v>21</v>
      </c>
      <c r="B13" s="21" t="s">
        <v>39</v>
      </c>
      <c r="C13" s="20" t="s">
        <v>101</v>
      </c>
      <c r="D13" s="20" t="s">
        <v>105</v>
      </c>
      <c r="E13" s="20" t="s">
        <v>105</v>
      </c>
      <c r="F13" s="20" t="s">
        <v>105</v>
      </c>
      <c r="G13" s="20" t="s">
        <v>105</v>
      </c>
      <c r="H13" s="20" t="s">
        <v>105</v>
      </c>
      <c r="I13" s="20" t="s">
        <v>106</v>
      </c>
      <c r="J13" s="20" t="s">
        <v>105</v>
      </c>
      <c r="K13" s="20" t="s">
        <v>105</v>
      </c>
      <c r="L13" s="20" t="s">
        <v>105</v>
      </c>
      <c r="M13" s="20" t="s">
        <v>105</v>
      </c>
    </row>
    <row r="14" spans="1:13" ht="47.25" customHeight="1" x14ac:dyDescent="0.2">
      <c r="A14" s="20" t="s">
        <v>107</v>
      </c>
      <c r="B14" s="21" t="s">
        <v>113</v>
      </c>
      <c r="C14" s="20" t="s">
        <v>108</v>
      </c>
      <c r="D14" s="20" t="s">
        <v>105</v>
      </c>
      <c r="E14" s="20" t="s">
        <v>105</v>
      </c>
      <c r="F14" s="20" t="s">
        <v>105</v>
      </c>
      <c r="G14" s="20" t="s">
        <v>105</v>
      </c>
      <c r="H14" s="20" t="s">
        <v>105</v>
      </c>
      <c r="I14" s="20" t="s">
        <v>105</v>
      </c>
      <c r="J14" s="20" t="s">
        <v>109</v>
      </c>
      <c r="K14" s="20" t="s">
        <v>109</v>
      </c>
      <c r="L14" s="20" t="s">
        <v>109</v>
      </c>
      <c r="M14" s="20" t="s">
        <v>109</v>
      </c>
    </row>
    <row r="15" spans="1:13" ht="32.25" customHeight="1" x14ac:dyDescent="0.2">
      <c r="A15" s="20" t="s">
        <v>43</v>
      </c>
      <c r="B15" s="42" t="s">
        <v>44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</row>
    <row r="16" spans="1:13" ht="57.75" customHeight="1" x14ac:dyDescent="0.2">
      <c r="A16" s="20" t="s">
        <v>45</v>
      </c>
      <c r="B16" s="21" t="s">
        <v>46</v>
      </c>
      <c r="C16" s="20" t="s">
        <v>47</v>
      </c>
      <c r="D16" s="20" t="s">
        <v>48</v>
      </c>
      <c r="E16" s="20" t="s">
        <v>48</v>
      </c>
      <c r="F16" s="20" t="s">
        <v>48</v>
      </c>
      <c r="G16" s="20" t="s">
        <v>48</v>
      </c>
      <c r="H16" s="20" t="s">
        <v>48</v>
      </c>
      <c r="I16" s="20" t="s">
        <v>48</v>
      </c>
      <c r="J16" s="20" t="s">
        <v>48</v>
      </c>
      <c r="K16" s="20" t="s">
        <v>48</v>
      </c>
      <c r="L16" s="20" t="s">
        <v>48</v>
      </c>
      <c r="M16" s="20" t="s">
        <v>48</v>
      </c>
    </row>
    <row r="17" spans="1:13" ht="47.25" x14ac:dyDescent="0.2">
      <c r="A17" s="7" t="s">
        <v>49</v>
      </c>
      <c r="B17" s="22" t="s">
        <v>50</v>
      </c>
      <c r="C17" s="3" t="s">
        <v>51</v>
      </c>
      <c r="D17" s="3">
        <v>80</v>
      </c>
      <c r="E17" s="3">
        <v>82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v>100</v>
      </c>
    </row>
    <row r="18" spans="1:13" ht="48" customHeight="1" x14ac:dyDescent="0.2">
      <c r="A18" s="7" t="s">
        <v>52</v>
      </c>
      <c r="B18" s="23" t="s">
        <v>53</v>
      </c>
      <c r="C18" s="3" t="s">
        <v>54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75</v>
      </c>
      <c r="L18" s="3">
        <v>0</v>
      </c>
      <c r="M18" s="3">
        <v>0</v>
      </c>
    </row>
    <row r="19" spans="1:13" ht="54" customHeight="1" x14ac:dyDescent="0.2">
      <c r="A19" s="7" t="s">
        <v>55</v>
      </c>
      <c r="B19" s="23" t="s">
        <v>56</v>
      </c>
      <c r="C19" s="3" t="s">
        <v>54</v>
      </c>
      <c r="D19" s="3">
        <v>40</v>
      </c>
      <c r="E19" s="3">
        <v>60</v>
      </c>
      <c r="F19" s="3">
        <v>0</v>
      </c>
      <c r="G19" s="3">
        <v>0</v>
      </c>
      <c r="H19" s="3">
        <v>0</v>
      </c>
      <c r="I19" s="3" t="s">
        <v>105</v>
      </c>
      <c r="J19" s="3" t="s">
        <v>105</v>
      </c>
      <c r="K19" s="3" t="s">
        <v>105</v>
      </c>
      <c r="L19" s="3" t="s">
        <v>105</v>
      </c>
      <c r="M19" s="3" t="s">
        <v>105</v>
      </c>
    </row>
    <row r="20" spans="1:13" ht="66.75" customHeight="1" x14ac:dyDescent="0.2">
      <c r="A20" s="7" t="s">
        <v>57</v>
      </c>
      <c r="B20" s="23" t="s">
        <v>58</v>
      </c>
      <c r="C20" s="3" t="s">
        <v>59</v>
      </c>
      <c r="D20" s="3">
        <v>5</v>
      </c>
      <c r="E20" s="3">
        <v>5</v>
      </c>
      <c r="F20" s="3">
        <v>1</v>
      </c>
      <c r="G20" s="3">
        <v>25</v>
      </c>
      <c r="H20" s="3">
        <v>0</v>
      </c>
      <c r="I20" s="3">
        <v>22</v>
      </c>
      <c r="J20" s="37" t="s">
        <v>105</v>
      </c>
      <c r="K20" s="3" t="s">
        <v>105</v>
      </c>
      <c r="L20" s="3" t="s">
        <v>105</v>
      </c>
      <c r="M20" s="3" t="s">
        <v>105</v>
      </c>
    </row>
    <row r="21" spans="1:13" ht="48.75" customHeight="1" x14ac:dyDescent="0.2">
      <c r="A21" s="7" t="s">
        <v>60</v>
      </c>
      <c r="B21" s="23" t="s">
        <v>61</v>
      </c>
      <c r="C21" s="3" t="s">
        <v>62</v>
      </c>
      <c r="D21" s="3">
        <v>75</v>
      </c>
      <c r="E21" s="3">
        <v>80</v>
      </c>
      <c r="F21" s="3">
        <v>95</v>
      </c>
      <c r="G21" s="3">
        <v>100</v>
      </c>
      <c r="H21" s="3">
        <v>100</v>
      </c>
      <c r="I21" s="3">
        <v>100</v>
      </c>
      <c r="J21" s="3">
        <v>100</v>
      </c>
      <c r="K21" s="3">
        <v>100</v>
      </c>
      <c r="L21" s="3">
        <v>100</v>
      </c>
      <c r="M21" s="3">
        <v>100</v>
      </c>
    </row>
  </sheetData>
  <mergeCells count="12">
    <mergeCell ref="A8:M8"/>
    <mergeCell ref="B11:M11"/>
    <mergeCell ref="B15:M15"/>
    <mergeCell ref="G1:M1"/>
    <mergeCell ref="A2:M2"/>
    <mergeCell ref="B3:M3"/>
    <mergeCell ref="A4:A6"/>
    <mergeCell ref="B4:B6"/>
    <mergeCell ref="C4:C6"/>
    <mergeCell ref="D4:M4"/>
    <mergeCell ref="D5:D6"/>
    <mergeCell ref="E5:M5"/>
  </mergeCells>
  <pageMargins left="0.39370078740157483" right="0" top="0.74803149606299213" bottom="0" header="0" footer="0"/>
  <pageSetup paperSize="9" scale="6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9"/>
  <sheetViews>
    <sheetView tabSelected="1" view="pageLayout" topLeftCell="A25" zoomScale="90" zoomScaleNormal="66" zoomScaleSheetLayoutView="89" zoomScalePageLayoutView="90" workbookViewId="0">
      <selection activeCell="C25" sqref="C25"/>
    </sheetView>
  </sheetViews>
  <sheetFormatPr defaultRowHeight="15.75" x14ac:dyDescent="0.2"/>
  <cols>
    <col min="1" max="1" width="8.28515625" style="2" customWidth="1"/>
    <col min="2" max="2" width="42.5703125" style="2" customWidth="1"/>
    <col min="3" max="3" width="20.85546875" style="2" customWidth="1"/>
    <col min="4" max="4" width="14.28515625" style="2" customWidth="1"/>
    <col min="5" max="5" width="27.7109375" style="2" customWidth="1"/>
    <col min="6" max="6" width="16" style="2" customWidth="1"/>
    <col min="7" max="7" width="13.7109375" style="2" customWidth="1"/>
    <col min="8" max="8" width="14.28515625" style="2" customWidth="1"/>
    <col min="9" max="9" width="13.85546875" style="2" customWidth="1"/>
    <col min="10" max="10" width="13.7109375" style="2" customWidth="1"/>
    <col min="11" max="11" width="14" style="2" customWidth="1"/>
    <col min="12" max="12" width="15.140625" style="2" customWidth="1"/>
    <col min="13" max="15" width="13.42578125" style="2" customWidth="1"/>
    <col min="16" max="16384" width="9.140625" style="2"/>
  </cols>
  <sheetData>
    <row r="1" spans="1:15" ht="21" customHeight="1" x14ac:dyDescent="0.2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2.5" customHeight="1" x14ac:dyDescent="0.2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0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2.25" customHeight="1" x14ac:dyDescent="0.2">
      <c r="A4" s="51" t="s">
        <v>0</v>
      </c>
      <c r="B4" s="51" t="s">
        <v>2</v>
      </c>
      <c r="C4" s="51" t="s">
        <v>3</v>
      </c>
      <c r="D4" s="51" t="s">
        <v>4</v>
      </c>
      <c r="E4" s="51" t="s">
        <v>5</v>
      </c>
      <c r="F4" s="69" t="s">
        <v>10</v>
      </c>
      <c r="G4" s="70"/>
      <c r="H4" s="70"/>
      <c r="I4" s="70"/>
      <c r="J4" s="70"/>
      <c r="K4" s="70"/>
      <c r="L4" s="70"/>
      <c r="M4" s="70"/>
      <c r="N4" s="70"/>
      <c r="O4" s="71"/>
    </row>
    <row r="5" spans="1:15" ht="20.25" customHeight="1" x14ac:dyDescent="0.2">
      <c r="A5" s="51"/>
      <c r="B5" s="51"/>
      <c r="C5" s="51"/>
      <c r="D5" s="51"/>
      <c r="E5" s="51"/>
      <c r="F5" s="51" t="s">
        <v>6</v>
      </c>
      <c r="G5" s="51" t="s">
        <v>7</v>
      </c>
      <c r="H5" s="51"/>
      <c r="I5" s="51"/>
      <c r="J5" s="51"/>
      <c r="K5" s="51"/>
      <c r="L5" s="51"/>
      <c r="M5" s="51"/>
      <c r="N5" s="51"/>
      <c r="O5" s="51"/>
    </row>
    <row r="6" spans="1:15" ht="20.25" customHeight="1" x14ac:dyDescent="0.2">
      <c r="A6" s="51"/>
      <c r="B6" s="51"/>
      <c r="C6" s="51"/>
      <c r="D6" s="51"/>
      <c r="E6" s="51"/>
      <c r="F6" s="51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  <c r="N6" s="34">
        <v>2021</v>
      </c>
      <c r="O6" s="4">
        <v>2022</v>
      </c>
    </row>
    <row r="7" spans="1:15" s="1" customFormat="1" ht="27" customHeight="1" x14ac:dyDescent="0.2">
      <c r="A7" s="3" t="s">
        <v>11</v>
      </c>
      <c r="B7" s="52" t="s">
        <v>17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5" s="1" customFormat="1" ht="27.75" customHeight="1" x14ac:dyDescent="0.2">
      <c r="A8" s="7" t="s">
        <v>1</v>
      </c>
      <c r="B8" s="52" t="s">
        <v>18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ht="42.75" customHeight="1" x14ac:dyDescent="0.2">
      <c r="A9" s="58" t="s">
        <v>12</v>
      </c>
      <c r="B9" s="55" t="s">
        <v>65</v>
      </c>
      <c r="C9" s="64" t="s">
        <v>103</v>
      </c>
      <c r="D9" s="61" t="s">
        <v>110</v>
      </c>
      <c r="E9" s="8" t="s">
        <v>19</v>
      </c>
      <c r="F9" s="13">
        <f>SUM(G9:O9)</f>
        <v>127626.95999999999</v>
      </c>
      <c r="G9" s="13">
        <f>SUM(G12:G25)</f>
        <v>11182.8</v>
      </c>
      <c r="H9" s="13">
        <f t="shared" ref="H9:O9" si="0">SUM(H12:H25)</f>
        <v>11363.8</v>
      </c>
      <c r="I9" s="13">
        <f t="shared" si="0"/>
        <v>12710.05</v>
      </c>
      <c r="J9" s="13">
        <f t="shared" si="0"/>
        <v>12638.4</v>
      </c>
      <c r="K9" s="13">
        <f t="shared" si="0"/>
        <v>15670.549999999997</v>
      </c>
      <c r="L9" s="13">
        <f>SUM(L12:L25)</f>
        <v>15792.130000000001</v>
      </c>
      <c r="M9" s="13">
        <f>SUM(M12:M25)</f>
        <v>17821.259999999998</v>
      </c>
      <c r="N9" s="13">
        <f t="shared" ref="N9" si="1">SUM(N12:N25)</f>
        <v>14980.51</v>
      </c>
      <c r="O9" s="13">
        <f t="shared" si="0"/>
        <v>15467.46</v>
      </c>
    </row>
    <row r="10" spans="1:15" ht="42" customHeight="1" x14ac:dyDescent="0.2">
      <c r="A10" s="59"/>
      <c r="B10" s="56"/>
      <c r="C10" s="65"/>
      <c r="D10" s="62"/>
      <c r="E10" s="8" t="s">
        <v>13</v>
      </c>
      <c r="F10" s="13">
        <f t="shared" ref="F10:F15" si="2">SUM(G10:O10)</f>
        <v>0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45.75" customHeight="1" x14ac:dyDescent="0.2">
      <c r="A11" s="60"/>
      <c r="B11" s="57"/>
      <c r="C11" s="66"/>
      <c r="D11" s="63"/>
      <c r="E11" s="9" t="s">
        <v>14</v>
      </c>
      <c r="F11" s="14">
        <f t="shared" si="2"/>
        <v>127626.95999999999</v>
      </c>
      <c r="G11" s="14">
        <f t="shared" ref="G11:O11" si="3">SUM(G9:G10)</f>
        <v>11182.8</v>
      </c>
      <c r="H11" s="14">
        <f t="shared" si="3"/>
        <v>11363.8</v>
      </c>
      <c r="I11" s="14">
        <f t="shared" si="3"/>
        <v>12710.05</v>
      </c>
      <c r="J11" s="14">
        <f t="shared" si="3"/>
        <v>12638.4</v>
      </c>
      <c r="K11" s="14">
        <f t="shared" si="3"/>
        <v>15670.549999999997</v>
      </c>
      <c r="L11" s="14">
        <f t="shared" si="3"/>
        <v>15792.130000000001</v>
      </c>
      <c r="M11" s="14">
        <f>SUM(M9:M10)</f>
        <v>17821.259999999998</v>
      </c>
      <c r="N11" s="14">
        <f t="shared" ref="N11" si="4">SUM(N9:N10)</f>
        <v>14980.51</v>
      </c>
      <c r="O11" s="14">
        <f t="shared" si="3"/>
        <v>15467.46</v>
      </c>
    </row>
    <row r="12" spans="1:15" s="17" customFormat="1" ht="51" customHeight="1" x14ac:dyDescent="0.2">
      <c r="A12" s="24" t="s">
        <v>66</v>
      </c>
      <c r="B12" s="24" t="s">
        <v>67</v>
      </c>
      <c r="C12" s="25"/>
      <c r="D12" s="24"/>
      <c r="E12" s="25" t="s">
        <v>63</v>
      </c>
      <c r="F12" s="28">
        <f t="shared" si="2"/>
        <v>164.54</v>
      </c>
      <c r="G12" s="27"/>
      <c r="H12" s="27"/>
      <c r="I12" s="27">
        <v>57.58</v>
      </c>
      <c r="J12" s="27"/>
      <c r="K12" s="27">
        <f>36.33</f>
        <v>36.33</v>
      </c>
      <c r="L12" s="27">
        <v>12.81</v>
      </c>
      <c r="M12" s="27">
        <v>4.8499999999999996</v>
      </c>
      <c r="N12" s="27">
        <v>5.23</v>
      </c>
      <c r="O12" s="27">
        <v>47.74</v>
      </c>
    </row>
    <row r="13" spans="1:15" s="17" customFormat="1" ht="28.5" customHeight="1" x14ac:dyDescent="0.2">
      <c r="A13" s="24" t="s">
        <v>68</v>
      </c>
      <c r="B13" s="24" t="s">
        <v>93</v>
      </c>
      <c r="C13" s="25"/>
      <c r="D13" s="24"/>
      <c r="E13" s="25" t="s">
        <v>63</v>
      </c>
      <c r="F13" s="28">
        <f t="shared" si="2"/>
        <v>1078.97</v>
      </c>
      <c r="G13" s="27"/>
      <c r="H13" s="27"/>
      <c r="I13" s="27">
        <v>1078.97</v>
      </c>
      <c r="J13" s="27"/>
      <c r="K13" s="27"/>
      <c r="L13" s="27"/>
      <c r="M13" s="27"/>
      <c r="N13" s="27"/>
      <c r="O13" s="27"/>
    </row>
    <row r="14" spans="1:15" s="17" customFormat="1" ht="92.25" customHeight="1" x14ac:dyDescent="0.2">
      <c r="A14" s="24" t="s">
        <v>70</v>
      </c>
      <c r="B14" s="24" t="s">
        <v>69</v>
      </c>
      <c r="C14" s="25"/>
      <c r="D14" s="24"/>
      <c r="E14" s="25" t="s">
        <v>63</v>
      </c>
      <c r="F14" s="28">
        <f t="shared" si="2"/>
        <v>33712.969999999994</v>
      </c>
      <c r="G14" s="27">
        <v>2343.5</v>
      </c>
      <c r="H14" s="27">
        <v>2525.9</v>
      </c>
      <c r="I14" s="27">
        <v>2495.1999999999998</v>
      </c>
      <c r="J14" s="27">
        <f>3075.5+1286.8-1186.9</f>
        <v>3175.4</v>
      </c>
      <c r="K14" s="27">
        <f>4289.98+1574.48</f>
        <v>5864.4599999999991</v>
      </c>
      <c r="L14" s="27">
        <v>5704.37</v>
      </c>
      <c r="M14" s="27">
        <v>5352.03</v>
      </c>
      <c r="N14" s="27">
        <v>3136.57</v>
      </c>
      <c r="O14" s="27">
        <v>3115.54</v>
      </c>
    </row>
    <row r="15" spans="1:15" s="17" customFormat="1" ht="79.5" customHeight="1" x14ac:dyDescent="0.2">
      <c r="A15" s="24" t="s">
        <v>73</v>
      </c>
      <c r="B15" s="24" t="s">
        <v>71</v>
      </c>
      <c r="C15" s="25"/>
      <c r="D15" s="24"/>
      <c r="E15" s="25" t="s">
        <v>64</v>
      </c>
      <c r="F15" s="28">
        <f t="shared" si="2"/>
        <v>1436.4</v>
      </c>
      <c r="G15" s="27">
        <v>208.1</v>
      </c>
      <c r="H15" s="27">
        <v>215.8</v>
      </c>
      <c r="I15" s="27">
        <f>120.7+91.6</f>
        <v>212.3</v>
      </c>
      <c r="J15" s="27">
        <v>214.1</v>
      </c>
      <c r="K15" s="27">
        <v>114.4</v>
      </c>
      <c r="L15" s="27">
        <v>113.8</v>
      </c>
      <c r="M15" s="27">
        <v>115.2</v>
      </c>
      <c r="N15" s="27">
        <v>119</v>
      </c>
      <c r="O15" s="27">
        <v>123.7</v>
      </c>
    </row>
    <row r="16" spans="1:15" s="17" customFormat="1" ht="79.5" customHeight="1" x14ac:dyDescent="0.2">
      <c r="A16" s="24" t="s">
        <v>74</v>
      </c>
      <c r="B16" s="24" t="s">
        <v>72</v>
      </c>
      <c r="C16" s="25"/>
      <c r="D16" s="24"/>
      <c r="E16" s="25" t="s">
        <v>64</v>
      </c>
      <c r="F16" s="28">
        <f t="shared" ref="F16:F22" si="5">SUM(G16:O16)</f>
        <v>512.09999999999991</v>
      </c>
      <c r="G16" s="27">
        <v>63.5</v>
      </c>
      <c r="H16" s="27">
        <f>50.8+0.3</f>
        <v>51.099999999999994</v>
      </c>
      <c r="I16" s="27">
        <f>49.2+0.5</f>
        <v>49.7</v>
      </c>
      <c r="J16" s="27">
        <v>57.3</v>
      </c>
      <c r="K16" s="27">
        <v>55.9</v>
      </c>
      <c r="L16" s="27">
        <v>56.4</v>
      </c>
      <c r="M16" s="27">
        <v>57.4</v>
      </c>
      <c r="N16" s="27">
        <v>59.2</v>
      </c>
      <c r="O16" s="27">
        <v>61.6</v>
      </c>
    </row>
    <row r="17" spans="1:15" s="17" customFormat="1" ht="79.5" customHeight="1" x14ac:dyDescent="0.2">
      <c r="A17" s="24" t="s">
        <v>76</v>
      </c>
      <c r="B17" s="24" t="s">
        <v>75</v>
      </c>
      <c r="C17" s="25"/>
      <c r="D17" s="24"/>
      <c r="E17" s="25" t="s">
        <v>64</v>
      </c>
      <c r="F17" s="28">
        <f t="shared" si="5"/>
        <v>447.55999999999995</v>
      </c>
      <c r="G17" s="27">
        <v>76.599999999999994</v>
      </c>
      <c r="H17" s="27">
        <v>79.099999999999994</v>
      </c>
      <c r="I17" s="27">
        <v>42.2</v>
      </c>
      <c r="J17" s="27">
        <v>46.1</v>
      </c>
      <c r="K17" s="27">
        <v>47.45</v>
      </c>
      <c r="L17" s="27">
        <v>39.71</v>
      </c>
      <c r="M17" s="27">
        <f>37.47-0.01</f>
        <v>37.46</v>
      </c>
      <c r="N17" s="27">
        <v>38.700000000000003</v>
      </c>
      <c r="O17" s="27">
        <v>40.24</v>
      </c>
    </row>
    <row r="18" spans="1:15" s="17" customFormat="1" ht="89.25" customHeight="1" x14ac:dyDescent="0.2">
      <c r="A18" s="24" t="s">
        <v>79</v>
      </c>
      <c r="B18" s="24" t="s">
        <v>77</v>
      </c>
      <c r="C18" s="25"/>
      <c r="D18" s="24"/>
      <c r="E18" s="25" t="s">
        <v>64</v>
      </c>
      <c r="F18" s="28">
        <f t="shared" si="5"/>
        <v>49440</v>
      </c>
      <c r="G18" s="27">
        <v>5118</v>
      </c>
      <c r="H18" s="27">
        <v>5286</v>
      </c>
      <c r="I18" s="27">
        <v>5286</v>
      </c>
      <c r="J18" s="27">
        <v>5286</v>
      </c>
      <c r="K18" s="27">
        <v>5406</v>
      </c>
      <c r="L18" s="27">
        <v>5460</v>
      </c>
      <c r="M18" s="27">
        <v>5664</v>
      </c>
      <c r="N18" s="27">
        <v>5850</v>
      </c>
      <c r="O18" s="27">
        <v>6084</v>
      </c>
    </row>
    <row r="19" spans="1:15" s="17" customFormat="1" ht="89.25" customHeight="1" x14ac:dyDescent="0.2">
      <c r="A19" s="24" t="s">
        <v>81</v>
      </c>
      <c r="B19" s="24" t="s">
        <v>78</v>
      </c>
      <c r="C19" s="25"/>
      <c r="D19" s="24"/>
      <c r="E19" s="25" t="s">
        <v>64</v>
      </c>
      <c r="F19" s="28">
        <f t="shared" si="5"/>
        <v>10344</v>
      </c>
      <c r="G19" s="27">
        <v>341.3</v>
      </c>
      <c r="H19" s="27">
        <v>576.70000000000005</v>
      </c>
      <c r="I19" s="27">
        <v>822.8</v>
      </c>
      <c r="J19" s="27">
        <v>1006.7</v>
      </c>
      <c r="K19" s="27">
        <v>1039.5</v>
      </c>
      <c r="L19" s="27">
        <v>1113.2</v>
      </c>
      <c r="M19" s="27">
        <v>1749.8</v>
      </c>
      <c r="N19" s="27">
        <v>1814.6</v>
      </c>
      <c r="O19" s="27">
        <v>1879.4</v>
      </c>
    </row>
    <row r="20" spans="1:15" s="17" customFormat="1" ht="102" customHeight="1" x14ac:dyDescent="0.2">
      <c r="A20" s="24" t="s">
        <v>83</v>
      </c>
      <c r="B20" s="24" t="s">
        <v>80</v>
      </c>
      <c r="C20" s="25"/>
      <c r="D20" s="24"/>
      <c r="E20" s="25" t="s">
        <v>64</v>
      </c>
      <c r="F20" s="28">
        <f t="shared" si="5"/>
        <v>54</v>
      </c>
      <c r="G20" s="27">
        <v>6</v>
      </c>
      <c r="H20" s="27">
        <v>6</v>
      </c>
      <c r="I20" s="27">
        <v>6</v>
      </c>
      <c r="J20" s="27">
        <v>6</v>
      </c>
      <c r="K20" s="27">
        <v>6</v>
      </c>
      <c r="L20" s="27">
        <v>6</v>
      </c>
      <c r="M20" s="27">
        <v>6</v>
      </c>
      <c r="N20" s="27">
        <v>6</v>
      </c>
      <c r="O20" s="27">
        <v>6</v>
      </c>
    </row>
    <row r="21" spans="1:15" s="17" customFormat="1" ht="25.5" x14ac:dyDescent="0.2">
      <c r="A21" s="24" t="s">
        <v>85</v>
      </c>
      <c r="B21" s="24" t="s">
        <v>82</v>
      </c>
      <c r="C21" s="25"/>
      <c r="D21" s="24"/>
      <c r="E21" s="25" t="s">
        <v>64</v>
      </c>
      <c r="F21" s="28">
        <f t="shared" si="5"/>
        <v>9882.82</v>
      </c>
      <c r="G21" s="27">
        <v>1023.6</v>
      </c>
      <c r="H21" s="27">
        <v>561</v>
      </c>
      <c r="I21" s="27">
        <v>633</v>
      </c>
      <c r="J21" s="27">
        <v>820.5</v>
      </c>
      <c r="K21" s="27">
        <v>938.11</v>
      </c>
      <c r="L21" s="27">
        <v>1147.8399999999999</v>
      </c>
      <c r="M21" s="27">
        <v>1531.62</v>
      </c>
      <c r="N21" s="27">
        <v>1581.91</v>
      </c>
      <c r="O21" s="27">
        <f>1645.23+0.01</f>
        <v>1645.24</v>
      </c>
    </row>
    <row r="22" spans="1:15" s="17" customFormat="1" ht="51" x14ac:dyDescent="0.2">
      <c r="A22" s="24" t="s">
        <v>86</v>
      </c>
      <c r="B22" s="24" t="s">
        <v>84</v>
      </c>
      <c r="C22" s="25"/>
      <c r="D22" s="24"/>
      <c r="E22" s="25" t="s">
        <v>64</v>
      </c>
      <c r="F22" s="28">
        <f t="shared" si="5"/>
        <v>18952</v>
      </c>
      <c r="G22" s="27">
        <v>1961.9</v>
      </c>
      <c r="H22" s="27">
        <v>2026.3</v>
      </c>
      <c r="I22" s="27">
        <v>2026.3</v>
      </c>
      <c r="J22" s="27">
        <v>2026.3</v>
      </c>
      <c r="K22" s="27">
        <v>2072.3000000000002</v>
      </c>
      <c r="L22" s="27">
        <v>2093</v>
      </c>
      <c r="M22" s="27">
        <v>2171.1999999999998</v>
      </c>
      <c r="N22" s="27">
        <v>2242.5</v>
      </c>
      <c r="O22" s="27">
        <v>2332.1999999999998</v>
      </c>
    </row>
    <row r="23" spans="1:15" s="17" customFormat="1" ht="51" x14ac:dyDescent="0.2">
      <c r="A23" s="24" t="s">
        <v>97</v>
      </c>
      <c r="B23" s="24" t="s">
        <v>20</v>
      </c>
      <c r="C23" s="25"/>
      <c r="D23" s="24"/>
      <c r="E23" s="25" t="s">
        <v>64</v>
      </c>
      <c r="F23" s="28">
        <f>SUM(G23:O23)</f>
        <v>76.199999999999989</v>
      </c>
      <c r="G23" s="27">
        <v>40.299999999999997</v>
      </c>
      <c r="H23" s="27">
        <v>35.9</v>
      </c>
      <c r="I23" s="27"/>
      <c r="J23" s="27"/>
      <c r="K23" s="27"/>
      <c r="L23" s="27"/>
      <c r="M23" s="27"/>
      <c r="N23" s="27"/>
      <c r="O23" s="27"/>
    </row>
    <row r="24" spans="1:15" s="17" customFormat="1" ht="66.75" customHeight="1" x14ac:dyDescent="0.2">
      <c r="A24" s="24" t="s">
        <v>102</v>
      </c>
      <c r="B24" s="24" t="s">
        <v>104</v>
      </c>
      <c r="C24" s="38"/>
      <c r="D24" s="24"/>
      <c r="E24" s="35" t="s">
        <v>64</v>
      </c>
      <c r="F24" s="28">
        <f t="shared" ref="F24" si="6">SUM(G24:O24)</f>
        <v>516.40000000000009</v>
      </c>
      <c r="G24" s="27"/>
      <c r="H24" s="27"/>
      <c r="I24" s="27"/>
      <c r="J24" s="27"/>
      <c r="K24" s="27">
        <v>90.1</v>
      </c>
      <c r="L24" s="27">
        <v>45</v>
      </c>
      <c r="M24" s="27">
        <v>122.7</v>
      </c>
      <c r="N24" s="27">
        <v>126.8</v>
      </c>
      <c r="O24" s="27">
        <v>131.80000000000001</v>
      </c>
    </row>
    <row r="25" spans="1:15" s="17" customFormat="1" ht="25.5" x14ac:dyDescent="0.2">
      <c r="A25" s="24" t="s">
        <v>111</v>
      </c>
      <c r="B25" s="24" t="s">
        <v>112</v>
      </c>
      <c r="C25" s="38"/>
      <c r="D25" s="24"/>
      <c r="E25" s="38" t="s">
        <v>63</v>
      </c>
      <c r="F25" s="28">
        <f>SUM(G25:O25)</f>
        <v>1009</v>
      </c>
      <c r="G25" s="27"/>
      <c r="H25" s="27"/>
      <c r="I25" s="27"/>
      <c r="J25" s="27"/>
      <c r="K25" s="27"/>
      <c r="L25" s="27"/>
      <c r="M25" s="27">
        <v>1009</v>
      </c>
      <c r="N25" s="27"/>
      <c r="O25" s="27"/>
    </row>
    <row r="26" spans="1:15" s="1" customFormat="1" ht="24" customHeight="1" x14ac:dyDescent="0.2">
      <c r="A26" s="7" t="s">
        <v>21</v>
      </c>
      <c r="B26" s="52" t="s">
        <v>22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  <row r="27" spans="1:15" ht="45.75" customHeight="1" x14ac:dyDescent="0.2">
      <c r="A27" s="58" t="s">
        <v>24</v>
      </c>
      <c r="B27" s="55" t="s">
        <v>87</v>
      </c>
      <c r="C27" s="64" t="s">
        <v>114</v>
      </c>
      <c r="D27" s="61" t="s">
        <v>110</v>
      </c>
      <c r="E27" s="8" t="s">
        <v>19</v>
      </c>
      <c r="F27" s="13">
        <f>SUM(G27:O27)</f>
        <v>0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7.5" customHeight="1" x14ac:dyDescent="0.2">
      <c r="A28" s="59"/>
      <c r="B28" s="56"/>
      <c r="C28" s="65"/>
      <c r="D28" s="62"/>
      <c r="E28" s="8" t="s">
        <v>13</v>
      </c>
      <c r="F28" s="13">
        <f>SUM(G28:O28)</f>
        <v>25522.66</v>
      </c>
      <c r="G28" s="13">
        <f t="shared" ref="G28:J28" si="7">G31+G32+G33</f>
        <v>4325.8999999999996</v>
      </c>
      <c r="H28" s="13">
        <f t="shared" si="7"/>
        <v>1220.0999999999999</v>
      </c>
      <c r="I28" s="13">
        <f t="shared" si="7"/>
        <v>1872.5700000000002</v>
      </c>
      <c r="J28" s="13">
        <f t="shared" si="7"/>
        <v>775.03</v>
      </c>
      <c r="K28" s="13">
        <f>K31+K32+K33</f>
        <v>1582.2</v>
      </c>
      <c r="L28" s="13">
        <f>L31+L32+L33</f>
        <v>3189.09</v>
      </c>
      <c r="M28" s="13">
        <f t="shared" ref="M28:O28" si="8">M31+M32+M33</f>
        <v>5240.07</v>
      </c>
      <c r="N28" s="13">
        <f t="shared" si="8"/>
        <v>2545.4</v>
      </c>
      <c r="O28" s="13">
        <f t="shared" si="8"/>
        <v>4772.3</v>
      </c>
    </row>
    <row r="29" spans="1:15" ht="63.75" customHeight="1" x14ac:dyDescent="0.2">
      <c r="A29" s="59"/>
      <c r="B29" s="56"/>
      <c r="C29" s="65"/>
      <c r="D29" s="62"/>
      <c r="E29" s="8" t="s">
        <v>92</v>
      </c>
      <c r="F29" s="13">
        <f t="shared" ref="F29:F34" si="9">SUM(G29:O29)</f>
        <v>4598.1400000000003</v>
      </c>
      <c r="G29" s="13">
        <f t="shared" ref="G29:K29" si="10">G34</f>
        <v>0</v>
      </c>
      <c r="H29" s="13">
        <f t="shared" si="10"/>
        <v>0</v>
      </c>
      <c r="I29" s="13">
        <f t="shared" si="10"/>
        <v>4598.1400000000003</v>
      </c>
      <c r="J29" s="13">
        <f t="shared" si="10"/>
        <v>0</v>
      </c>
      <c r="K29" s="13">
        <f t="shared" si="10"/>
        <v>0</v>
      </c>
      <c r="L29" s="13">
        <f>L34</f>
        <v>0</v>
      </c>
      <c r="M29" s="13">
        <f>M34</f>
        <v>0</v>
      </c>
      <c r="N29" s="13">
        <f t="shared" ref="N29:O29" si="11">N34</f>
        <v>0</v>
      </c>
      <c r="O29" s="13">
        <f t="shared" si="11"/>
        <v>0</v>
      </c>
    </row>
    <row r="30" spans="1:15" ht="45" customHeight="1" x14ac:dyDescent="0.2">
      <c r="A30" s="60"/>
      <c r="B30" s="57"/>
      <c r="C30" s="66"/>
      <c r="D30" s="63"/>
      <c r="E30" s="9" t="s">
        <v>14</v>
      </c>
      <c r="F30" s="14">
        <f t="shared" si="9"/>
        <v>30120.800000000003</v>
      </c>
      <c r="G30" s="14">
        <f t="shared" ref="G30:K30" si="12">SUM(G27:G29)</f>
        <v>4325.8999999999996</v>
      </c>
      <c r="H30" s="14">
        <f t="shared" si="12"/>
        <v>1220.0999999999999</v>
      </c>
      <c r="I30" s="14">
        <f t="shared" si="12"/>
        <v>6470.7100000000009</v>
      </c>
      <c r="J30" s="14">
        <f t="shared" si="12"/>
        <v>775.03</v>
      </c>
      <c r="K30" s="14">
        <f t="shared" si="12"/>
        <v>1582.2</v>
      </c>
      <c r="L30" s="14">
        <f>SUM(L27:L29)</f>
        <v>3189.09</v>
      </c>
      <c r="M30" s="14">
        <f>SUM(M27:M29)</f>
        <v>5240.07</v>
      </c>
      <c r="N30" s="14">
        <f t="shared" ref="N30:O30" si="13">SUM(N27:N29)</f>
        <v>2545.4</v>
      </c>
      <c r="O30" s="14">
        <f t="shared" si="13"/>
        <v>4772.3</v>
      </c>
    </row>
    <row r="31" spans="1:15" ht="40.5" customHeight="1" x14ac:dyDescent="0.2">
      <c r="A31" s="25" t="s">
        <v>88</v>
      </c>
      <c r="B31" s="33" t="s">
        <v>23</v>
      </c>
      <c r="C31" s="29"/>
      <c r="D31" s="30"/>
      <c r="E31" s="29" t="s">
        <v>94</v>
      </c>
      <c r="F31" s="31">
        <f t="shared" si="9"/>
        <v>8073.7199999999993</v>
      </c>
      <c r="G31" s="32">
        <v>1726.2</v>
      </c>
      <c r="H31" s="32">
        <v>0</v>
      </c>
      <c r="I31" s="32">
        <f>2000-2000</f>
        <v>0</v>
      </c>
      <c r="J31" s="32">
        <f>506.36-167.44</f>
        <v>338.92</v>
      </c>
      <c r="K31" s="32">
        <f>1000-991.4</f>
        <v>8.6000000000000227</v>
      </c>
      <c r="L31" s="32">
        <v>1000</v>
      </c>
      <c r="M31" s="32">
        <v>2000</v>
      </c>
      <c r="N31" s="32">
        <v>1000</v>
      </c>
      <c r="O31" s="32">
        <v>2000</v>
      </c>
    </row>
    <row r="32" spans="1:15" ht="18.75" customHeight="1" x14ac:dyDescent="0.2">
      <c r="A32" s="25" t="s">
        <v>89</v>
      </c>
      <c r="B32" s="33" t="s">
        <v>25</v>
      </c>
      <c r="C32" s="29"/>
      <c r="D32" s="30"/>
      <c r="E32" s="29" t="s">
        <v>94</v>
      </c>
      <c r="F32" s="31">
        <f t="shared" si="9"/>
        <v>5833.62</v>
      </c>
      <c r="G32" s="32">
        <v>1002.3</v>
      </c>
      <c r="H32" s="32">
        <v>346.97</v>
      </c>
      <c r="I32" s="32">
        <f>962-430-55.6+632.62-24.53</f>
        <v>1084.49</v>
      </c>
      <c r="J32" s="32">
        <f>525.6-400+200-13.25</f>
        <v>312.35000000000002</v>
      </c>
      <c r="K32" s="32">
        <f>800-46.78-20</f>
        <v>733.22</v>
      </c>
      <c r="L32" s="32">
        <f>2000-1295-325.12-25.59</f>
        <v>354.29</v>
      </c>
      <c r="M32" s="32">
        <v>1000</v>
      </c>
      <c r="N32" s="32">
        <v>0</v>
      </c>
      <c r="O32" s="32">
        <v>1000</v>
      </c>
    </row>
    <row r="33" spans="1:15" ht="48.75" customHeight="1" x14ac:dyDescent="0.2">
      <c r="A33" s="25" t="s">
        <v>90</v>
      </c>
      <c r="B33" s="33" t="s">
        <v>99</v>
      </c>
      <c r="C33" s="29"/>
      <c r="D33" s="30"/>
      <c r="E33" s="29" t="s">
        <v>94</v>
      </c>
      <c r="F33" s="31">
        <f t="shared" si="9"/>
        <v>11615.32</v>
      </c>
      <c r="G33" s="32">
        <f>1434.4+163</f>
        <v>1597.4</v>
      </c>
      <c r="H33" s="32">
        <f>993.13-120</f>
        <v>873.13</v>
      </c>
      <c r="I33" s="32">
        <f>1055-220-18+288+46.3-47.6-244.4-31-40.22</f>
        <v>788.08</v>
      </c>
      <c r="J33" s="32">
        <f>184-59-1.24</f>
        <v>123.76</v>
      </c>
      <c r="K33" s="32">
        <f>1884.8-788.82-200.6-55</f>
        <v>840.38</v>
      </c>
      <c r="L33" s="32">
        <f>1434.8+400</f>
        <v>1834.8</v>
      </c>
      <c r="M33" s="32">
        <v>2240.0700000000002</v>
      </c>
      <c r="N33" s="32">
        <v>1545.4</v>
      </c>
      <c r="O33" s="32">
        <v>1772.3</v>
      </c>
    </row>
    <row r="34" spans="1:15" ht="41.25" customHeight="1" x14ac:dyDescent="0.2">
      <c r="A34" s="25" t="s">
        <v>91</v>
      </c>
      <c r="B34" s="33" t="s">
        <v>95</v>
      </c>
      <c r="C34" s="29"/>
      <c r="D34" s="30"/>
      <c r="E34" s="29" t="s">
        <v>92</v>
      </c>
      <c r="F34" s="31">
        <f t="shared" si="9"/>
        <v>4598.1400000000003</v>
      </c>
      <c r="G34" s="32"/>
      <c r="H34" s="32"/>
      <c r="I34" s="32">
        <v>4598.1400000000003</v>
      </c>
      <c r="J34" s="32"/>
      <c r="K34" s="32"/>
      <c r="L34" s="32"/>
      <c r="M34" s="32"/>
      <c r="N34" s="32"/>
      <c r="O34" s="32"/>
    </row>
    <row r="35" spans="1:15" s="1" customFormat="1" ht="36.75" customHeight="1" x14ac:dyDescent="0.2">
      <c r="A35" s="10"/>
      <c r="B35" s="10" t="s">
        <v>15</v>
      </c>
      <c r="C35" s="11"/>
      <c r="D35" s="6"/>
      <c r="E35" s="26"/>
      <c r="F35" s="14">
        <f t="shared" ref="F35:J35" si="14">F11+F30</f>
        <v>157747.76</v>
      </c>
      <c r="G35" s="14">
        <f t="shared" si="14"/>
        <v>15508.699999999999</v>
      </c>
      <c r="H35" s="14">
        <f>H11+H30</f>
        <v>12583.9</v>
      </c>
      <c r="I35" s="14">
        <f t="shared" si="14"/>
        <v>19180.760000000002</v>
      </c>
      <c r="J35" s="14">
        <f t="shared" si="14"/>
        <v>13413.43</v>
      </c>
      <c r="K35" s="14">
        <f>K11+K30</f>
        <v>17252.749999999996</v>
      </c>
      <c r="L35" s="14">
        <f>L11+L30</f>
        <v>18981.22</v>
      </c>
      <c r="M35" s="14">
        <f>M11+M30</f>
        <v>23061.329999999998</v>
      </c>
      <c r="N35" s="14">
        <f t="shared" ref="N35:O35" si="15">N11+N30</f>
        <v>17525.91</v>
      </c>
      <c r="O35" s="14">
        <f t="shared" si="15"/>
        <v>20239.759999999998</v>
      </c>
    </row>
    <row r="36" spans="1:15" s="1" customFormat="1" ht="30.75" customHeight="1" x14ac:dyDescent="0.2">
      <c r="A36" s="11"/>
      <c r="B36" s="12" t="s">
        <v>26</v>
      </c>
      <c r="C36" s="11"/>
      <c r="D36" s="6"/>
      <c r="E36" s="26"/>
      <c r="F36" s="13">
        <f t="shared" ref="F36:K36" si="16">F9+F27</f>
        <v>127626.95999999999</v>
      </c>
      <c r="G36" s="13">
        <f t="shared" si="16"/>
        <v>11182.8</v>
      </c>
      <c r="H36" s="13">
        <f t="shared" si="16"/>
        <v>11363.8</v>
      </c>
      <c r="I36" s="13">
        <f t="shared" si="16"/>
        <v>12710.05</v>
      </c>
      <c r="J36" s="13">
        <f t="shared" si="16"/>
        <v>12638.4</v>
      </c>
      <c r="K36" s="13">
        <f t="shared" si="16"/>
        <v>15670.549999999997</v>
      </c>
      <c r="L36" s="13">
        <f>L9+L27</f>
        <v>15792.130000000001</v>
      </c>
      <c r="M36" s="13">
        <f>M9+M27</f>
        <v>17821.259999999998</v>
      </c>
      <c r="N36" s="13">
        <f t="shared" ref="N36:O36" si="17">N9+N27</f>
        <v>14980.51</v>
      </c>
      <c r="O36" s="13">
        <f t="shared" si="17"/>
        <v>15467.46</v>
      </c>
    </row>
    <row r="37" spans="1:15" s="1" customFormat="1" ht="29.25" customHeight="1" x14ac:dyDescent="0.2">
      <c r="A37" s="11"/>
      <c r="B37" s="12" t="s">
        <v>16</v>
      </c>
      <c r="C37" s="11"/>
      <c r="D37" s="6"/>
      <c r="E37" s="26"/>
      <c r="F37" s="13">
        <f>F10+F28</f>
        <v>25522.66</v>
      </c>
      <c r="G37" s="13">
        <f>G10+G28</f>
        <v>4325.8999999999996</v>
      </c>
      <c r="H37" s="13">
        <v>1220.0999999999999</v>
      </c>
      <c r="I37" s="13">
        <f>I10+I28</f>
        <v>1872.5700000000002</v>
      </c>
      <c r="J37" s="13">
        <f>J10+J28</f>
        <v>775.03</v>
      </c>
      <c r="K37" s="13">
        <f>K10+K28</f>
        <v>1582.2</v>
      </c>
      <c r="L37" s="13">
        <f>L10+L28</f>
        <v>3189.09</v>
      </c>
      <c r="M37" s="13">
        <f>M10+M28</f>
        <v>5240.07</v>
      </c>
      <c r="N37" s="13">
        <f t="shared" ref="N37:O37" si="18">N10+N28</f>
        <v>2545.4</v>
      </c>
      <c r="O37" s="13">
        <f t="shared" si="18"/>
        <v>4772.3</v>
      </c>
    </row>
    <row r="38" spans="1:15" s="1" customFormat="1" ht="45" customHeight="1" x14ac:dyDescent="0.2">
      <c r="A38" s="11"/>
      <c r="B38" s="12" t="s">
        <v>96</v>
      </c>
      <c r="C38" s="11"/>
      <c r="D38" s="6"/>
      <c r="E38" s="26"/>
      <c r="F38" s="13">
        <f>F29</f>
        <v>4598.1400000000003</v>
      </c>
      <c r="G38" s="13">
        <f t="shared" ref="G38:L38" si="19">G29</f>
        <v>0</v>
      </c>
      <c r="H38" s="13">
        <f t="shared" si="19"/>
        <v>0</v>
      </c>
      <c r="I38" s="13">
        <f t="shared" si="19"/>
        <v>4598.1400000000003</v>
      </c>
      <c r="J38" s="13">
        <f t="shared" si="19"/>
        <v>0</v>
      </c>
      <c r="K38" s="13">
        <f t="shared" si="19"/>
        <v>0</v>
      </c>
      <c r="L38" s="13">
        <f t="shared" si="19"/>
        <v>0</v>
      </c>
      <c r="M38" s="13">
        <f>M29</f>
        <v>0</v>
      </c>
      <c r="N38" s="13">
        <f t="shared" ref="N38:O38" si="20">N29</f>
        <v>0</v>
      </c>
      <c r="O38" s="13">
        <f t="shared" si="20"/>
        <v>0</v>
      </c>
    </row>
    <row r="39" spans="1:15" ht="21" customHeight="1" x14ac:dyDescent="0.2"/>
  </sheetData>
  <mergeCells count="21">
    <mergeCell ref="A1:O1"/>
    <mergeCell ref="A2:O2"/>
    <mergeCell ref="F5:F6"/>
    <mergeCell ref="G5:O5"/>
    <mergeCell ref="F4:O4"/>
    <mergeCell ref="E4:E6"/>
    <mergeCell ref="A27:A30"/>
    <mergeCell ref="B27:B30"/>
    <mergeCell ref="B26:O26"/>
    <mergeCell ref="C27:C30"/>
    <mergeCell ref="D27:D30"/>
    <mergeCell ref="B8:O8"/>
    <mergeCell ref="A4:A6"/>
    <mergeCell ref="B9:B11"/>
    <mergeCell ref="C4:C6"/>
    <mergeCell ref="A9:A11"/>
    <mergeCell ref="B4:B6"/>
    <mergeCell ref="B7:O7"/>
    <mergeCell ref="D4:D6"/>
    <mergeCell ref="D9:D11"/>
    <mergeCell ref="C9:C11"/>
  </mergeCells>
  <printOptions horizontalCentered="1"/>
  <pageMargins left="0.19685039370078741" right="0" top="0.78740157480314965" bottom="0" header="0" footer="0"/>
  <pageSetup paperSize="9" scale="57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Таб.1</vt:lpstr>
      <vt:lpstr>Таб.2</vt:lpstr>
      <vt:lpstr>Таб.2!Заголовки_для_печати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cp:lastModifiedBy>Анна Винокурова</cp:lastModifiedBy>
  <cp:lastPrinted>2019-11-26T12:31:25Z</cp:lastPrinted>
  <dcterms:created xsi:type="dcterms:W3CDTF">2012-11-23T12:36:28Z</dcterms:created>
  <dcterms:modified xsi:type="dcterms:W3CDTF">2019-11-29T11:38:48Z</dcterms:modified>
</cp:coreProperties>
</file>