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90" windowWidth="15600" windowHeight="11205"/>
  </bookViews>
  <sheets>
    <sheet name="Раздел 3" sheetId="1" r:id="rId1"/>
  </sheets>
  <definedNames>
    <definedName name="_xlnm.Print_Titles" localSheetId="0">'Раздел 3'!$5:$7</definedName>
  </definedNames>
  <calcPr calcId="144525"/>
</workbook>
</file>

<file path=xl/calcChain.xml><?xml version="1.0" encoding="utf-8"?>
<calcChain xmlns="http://schemas.openxmlformats.org/spreadsheetml/2006/main">
  <c r="M24" i="1" l="1"/>
  <c r="M25" i="1"/>
  <c r="M44" i="1" l="1"/>
  <c r="M11" i="1"/>
  <c r="M15" i="1"/>
  <c r="M10" i="1"/>
  <c r="F16" i="1"/>
  <c r="L15" i="1"/>
  <c r="F15" i="1"/>
  <c r="M35" i="1" l="1"/>
  <c r="L35" i="1"/>
  <c r="L25" i="1"/>
  <c r="L11" i="1" l="1"/>
  <c r="L41" i="1" l="1"/>
  <c r="L24" i="1"/>
  <c r="L13" i="1"/>
  <c r="F39" i="1" l="1"/>
  <c r="O10" i="1"/>
  <c r="N10" i="1"/>
  <c r="L10" i="1"/>
  <c r="M36" i="1" l="1"/>
  <c r="N44" i="1"/>
  <c r="N40" i="1"/>
  <c r="N36" i="1"/>
  <c r="N21" i="1"/>
  <c r="N18" i="1"/>
  <c r="N42" i="1" l="1"/>
  <c r="N43" i="1" s="1"/>
  <c r="L37" i="1" l="1"/>
  <c r="L36" i="1" s="1"/>
  <c r="O44" i="1" l="1"/>
  <c r="J44" i="1"/>
  <c r="I44" i="1"/>
  <c r="H44" i="1"/>
  <c r="G44" i="1"/>
  <c r="L44" i="1"/>
  <c r="K25" i="1" l="1"/>
  <c r="L32" i="1" l="1"/>
  <c r="K33" i="1" l="1"/>
  <c r="K44" i="1" s="1"/>
  <c r="K24" i="1"/>
  <c r="K11" i="1"/>
  <c r="K13" i="1" l="1"/>
  <c r="F41" i="1" l="1"/>
  <c r="F38" i="1"/>
  <c r="F37" i="1"/>
  <c r="F33" i="1"/>
  <c r="F30" i="1"/>
  <c r="F29" i="1"/>
  <c r="F28" i="1"/>
  <c r="F27" i="1"/>
  <c r="F26" i="1"/>
  <c r="F23" i="1"/>
  <c r="F19" i="1"/>
  <c r="F14" i="1"/>
  <c r="F12" i="1"/>
  <c r="L21" i="1" l="1"/>
  <c r="O36" i="1" l="1"/>
  <c r="K36" i="1"/>
  <c r="J36" i="1"/>
  <c r="I36" i="1"/>
  <c r="H36" i="1"/>
  <c r="G36" i="1"/>
  <c r="O40" i="1"/>
  <c r="M40" i="1"/>
  <c r="K40" i="1"/>
  <c r="J40" i="1"/>
  <c r="I40" i="1"/>
  <c r="H40" i="1"/>
  <c r="G40" i="1"/>
  <c r="L40" i="1"/>
  <c r="O21" i="1"/>
  <c r="O18" i="1"/>
  <c r="F40" i="1" l="1"/>
  <c r="F36" i="1"/>
  <c r="O42" i="1"/>
  <c r="O43" i="1" s="1"/>
  <c r="K35" i="1"/>
  <c r="K32" i="1" l="1"/>
  <c r="J25" i="1" l="1"/>
  <c r="F25" i="1" s="1"/>
  <c r="J32" i="1"/>
  <c r="F32" i="1" s="1"/>
  <c r="J24" i="1" l="1"/>
  <c r="F24" i="1" s="1"/>
  <c r="J11" i="1"/>
  <c r="F11" i="1" s="1"/>
  <c r="J13" i="1"/>
  <c r="F13" i="1" s="1"/>
  <c r="L18" i="1" l="1"/>
  <c r="L42" i="1" s="1"/>
  <c r="L43" i="1" s="1"/>
  <c r="J35" i="1" l="1"/>
  <c r="F35" i="1" s="1"/>
  <c r="F44" i="1" l="1"/>
  <c r="M21" i="1"/>
  <c r="K21" i="1"/>
  <c r="J21" i="1"/>
  <c r="I21" i="1"/>
  <c r="H21" i="1"/>
  <c r="G21" i="1"/>
  <c r="M18" i="1"/>
  <c r="K18" i="1"/>
  <c r="J18" i="1"/>
  <c r="I18" i="1"/>
  <c r="H18" i="1"/>
  <c r="G18" i="1"/>
  <c r="K10" i="1"/>
  <c r="J10" i="1"/>
  <c r="I10" i="1"/>
  <c r="I42" i="1" s="1"/>
  <c r="I43" i="1" s="1"/>
  <c r="H10" i="1"/>
  <c r="G10" i="1"/>
  <c r="G42" i="1" s="1"/>
  <c r="G43" i="1" s="1"/>
  <c r="M42" i="1" l="1"/>
  <c r="J42" i="1"/>
  <c r="J43" i="1" s="1"/>
  <c r="F10" i="1"/>
  <c r="K42" i="1"/>
  <c r="K43" i="1" s="1"/>
  <c r="M43" i="1"/>
  <c r="H42" i="1"/>
  <c r="H43" i="1" s="1"/>
  <c r="F18" i="1"/>
  <c r="F21" i="1"/>
  <c r="F43" i="1" l="1"/>
  <c r="F42" i="1"/>
</calcChain>
</file>

<file path=xl/sharedStrings.xml><?xml version="1.0" encoding="utf-8"?>
<sst xmlns="http://schemas.openxmlformats.org/spreadsheetml/2006/main" count="127" uniqueCount="83">
  <si>
    <t>Цель, задачи, основные мероприятия</t>
  </si>
  <si>
    <t>Срок исполнения</t>
  </si>
  <si>
    <t>Объемы финансирования по источникам (тыс. руб.)</t>
  </si>
  <si>
    <t>всего</t>
  </si>
  <si>
    <t>в т. ч. по годам</t>
  </si>
  <si>
    <t>Цель. Повышение эффективности управления муниципальным имуществом</t>
  </si>
  <si>
    <t>1.</t>
  </si>
  <si>
    <t>КИОиТП</t>
  </si>
  <si>
    <t>Местный бюджет</t>
  </si>
  <si>
    <t>1.1.</t>
  </si>
  <si>
    <t>Предоставление имущества в безвозмездное временное пользование, в аренду (коммерческий наем)</t>
  </si>
  <si>
    <t>1.2.</t>
  </si>
  <si>
    <t>Администрирование неналоговых платежей</t>
  </si>
  <si>
    <t>2014-2015</t>
  </si>
  <si>
    <t>1.3.</t>
  </si>
  <si>
    <t>Осуществление структурных преобразований, обеспечивающих сокращение избыточной  части сектора экономики МО Кандалакшский район путем приватизации имущества</t>
  </si>
  <si>
    <t>1.4.</t>
  </si>
  <si>
    <t>Взносы на формирование уставного фонда муниципальных предприятий</t>
  </si>
  <si>
    <t>2.</t>
  </si>
  <si>
    <t>2.1.</t>
  </si>
  <si>
    <t>Обеспечение процесса разграничения собственности на территории района, осуществляемого в рамках разграничения полномочий, прием-передача объектов имущества, в том числе обеспечение взаимодействия с федеральными и региональными органами государственной власти в сфере имущественных отношений</t>
  </si>
  <si>
    <t>3.</t>
  </si>
  <si>
    <t>МКУ «УКХ»</t>
  </si>
  <si>
    <t>3.1. Мероприятия по организации учета расходов на содержание муниципального имущества</t>
  </si>
  <si>
    <t>Осуществление структурных преобразований, обеспечивающих сокращение избыточной части сектора экономики МО Кандалакшский район путем приватизации имущества</t>
  </si>
  <si>
    <t>Организация электронного документооборота и поддержка информационных систем в актуальном состоянии</t>
  </si>
  <si>
    <t>Содержание, ремонт и учет имущества МО Кандалакшский район, в том числе оформление права муниципальной собственности и прочие расходы</t>
  </si>
  <si>
    <t xml:space="preserve">Администрация </t>
  </si>
  <si>
    <t>Администрация</t>
  </si>
  <si>
    <t>Исполнение судебных решений по долгам возникшим при осуществлении функций по управлению муниципальным имуществом МО Кандалакшский район</t>
  </si>
  <si>
    <t>3.1.6.</t>
  </si>
  <si>
    <t>3.2. Взносы на капитальный ремонт за муниципальный жилой фонд многоквартирных домов</t>
  </si>
  <si>
    <t>Оплата взносов на капитальный ремонт за муниципальный жилой фонд многоквартирных домов</t>
  </si>
  <si>
    <t>Областной бюджет</t>
  </si>
  <si>
    <t>3.3. Взносы на капитальный ремонт за муниципальные нежилые помещения многоквартирных домов</t>
  </si>
  <si>
    <t>Оплата взносов на капитальный ремонт за муниципальные нежилые помещения многоквартирных домов</t>
  </si>
  <si>
    <t xml:space="preserve">Местный бюджет </t>
  </si>
  <si>
    <r>
      <t>Задача 1.</t>
    </r>
    <r>
      <rPr>
        <sz val="10"/>
        <color theme="1"/>
        <rFont val="Times New Roman"/>
        <family val="1"/>
        <charset val="204"/>
      </rPr>
      <t xml:space="preserve"> Обеспечение эффективного управления объектами муниципального имущества</t>
    </r>
  </si>
  <si>
    <r>
      <t>Задача 2.</t>
    </r>
    <r>
      <rPr>
        <sz val="10"/>
        <color theme="1"/>
        <rFont val="Times New Roman"/>
        <family val="1"/>
        <charset val="204"/>
      </rPr>
      <t xml:space="preserve"> Завершение процесса разграничения собственности на территории района</t>
    </r>
  </si>
  <si>
    <r>
      <t>Задача 3.</t>
    </r>
    <r>
      <rPr>
        <sz val="10"/>
        <color theme="1"/>
        <rFont val="Times New Roman"/>
        <family val="1"/>
        <charset val="204"/>
      </rPr>
      <t xml:space="preserve"> Организация учета расходов на содержание муниципального имущества муниципального образования Кандалакшский район</t>
    </r>
  </si>
  <si>
    <r>
      <t xml:space="preserve">Основное мероприятие 3. </t>
    </r>
    <r>
      <rPr>
        <b/>
        <sz val="10"/>
        <color theme="1"/>
        <rFont val="Times New Roman"/>
        <family val="1"/>
        <charset val="204"/>
      </rPr>
      <t>Организация учета расходов на содержание муниципального имущества, в том числе:</t>
    </r>
  </si>
  <si>
    <r>
      <t xml:space="preserve">Оплата работ по договору авторского </t>
    </r>
    <r>
      <rPr>
        <i/>
        <sz val="8"/>
        <color theme="1"/>
        <rFont val="Times New Roman"/>
        <family val="1"/>
        <charset val="204"/>
      </rPr>
      <t>надзора по объекту - "Реконструкция здания детского сада в  г. Кандалакша, Первомайская, д.25"</t>
    </r>
  </si>
  <si>
    <r>
      <t xml:space="preserve">Всего финансирование, </t>
    </r>
    <r>
      <rPr>
        <i/>
        <sz val="10"/>
        <color theme="1"/>
        <rFont val="Times New Roman"/>
        <family val="1"/>
        <charset val="204"/>
      </rPr>
      <t>в том числе по источникам</t>
    </r>
    <r>
      <rPr>
        <b/>
        <i/>
        <sz val="10"/>
        <color theme="1"/>
        <rFont val="Times New Roman"/>
        <family val="1"/>
        <charset val="204"/>
      </rPr>
      <t>:</t>
    </r>
  </si>
  <si>
    <t>Раздел 3. Перечень основных мероприятий Подпрограммы</t>
  </si>
  <si>
    <t>Исполнитель</t>
  </si>
  <si>
    <t>Источники финансирования</t>
  </si>
  <si>
    <t>3.1.1.</t>
  </si>
  <si>
    <t>3.1.2.</t>
  </si>
  <si>
    <t>3.1.3.</t>
  </si>
  <si>
    <t>3.1.4.</t>
  </si>
  <si>
    <t>3.1.5.</t>
  </si>
  <si>
    <t>3.2.1.</t>
  </si>
  <si>
    <t>3.3.1.</t>
  </si>
  <si>
    <t>№ 
п.п.</t>
  </si>
  <si>
    <t>КИОиТП, 
Администрация, 
МКУ "УКХ", 
Управление образования</t>
  </si>
  <si>
    <t>КИОиТП, 
Администрация,
Управление образования</t>
  </si>
  <si>
    <r>
      <t xml:space="preserve">Основное мероприятие 1. </t>
    </r>
    <r>
      <rPr>
        <b/>
        <sz val="10"/>
        <color theme="1"/>
        <rFont val="Times New Roman"/>
        <family val="1"/>
        <charset val="204"/>
      </rPr>
      <t>Организация эффективного управления объектами муниципального имущества,
в том числе:</t>
    </r>
  </si>
  <si>
    <r>
      <t xml:space="preserve">Основное мероприятие 2. </t>
    </r>
    <r>
      <rPr>
        <b/>
        <sz val="10"/>
        <color theme="1"/>
        <rFont val="Times New Roman"/>
        <family val="1"/>
        <charset val="204"/>
      </rPr>
      <t>Организация процесса разграничения собственности,
в том числе:</t>
    </r>
  </si>
  <si>
    <t xml:space="preserve"> «Осуществление функций по управлению муниципальным имуществом муниципального образования Кандалакшский район»
муниципальной программы «Муниципальное управление и гражданское общество муниципального образования Кандалакшский район»</t>
  </si>
  <si>
    <t>КИОиТП, 
Администрация,
МКУ "УКХ"</t>
  </si>
  <si>
    <t>КИОиТП, 
Администрация</t>
  </si>
  <si>
    <t>Предоставление субсидии на возмещение части затрат по оснащению МКД, имеющих в своем составе муниципальные жилые (нежилые) помещения, общедомовыми приборами учета</t>
  </si>
  <si>
    <t>4.</t>
  </si>
  <si>
    <t>4.1.</t>
  </si>
  <si>
    <t>5.</t>
  </si>
  <si>
    <t>Управление финансов</t>
  </si>
  <si>
    <r>
      <rPr>
        <b/>
        <u/>
        <sz val="10"/>
        <color theme="1"/>
        <rFont val="Times New Roman"/>
        <family val="1"/>
        <charset val="204"/>
      </rPr>
      <t xml:space="preserve">Основное мероприятие 5.
</t>
    </r>
    <r>
      <rPr>
        <b/>
        <sz val="10"/>
        <color theme="1"/>
        <rFont val="Times New Roman"/>
        <family val="1"/>
        <charset val="204"/>
      </rPr>
      <t>Расходы местного бюджета по предоставлению субсидии на возмещение затрат ресурсоснабжающих организаций</t>
    </r>
  </si>
  <si>
    <t>5.1.</t>
  </si>
  <si>
    <t>Оплата взносов на капитальный ремонт за муниципальный жилой фонд
(по переданным полномочиям)</t>
  </si>
  <si>
    <t>Местный бюджет, Областной бюджет</t>
  </si>
  <si>
    <t>КИОиТП, 
МКУ «УКХ»,
Администрация</t>
  </si>
  <si>
    <r>
      <t xml:space="preserve">Основное мероприятие 4. 
</t>
    </r>
    <r>
      <rPr>
        <b/>
        <sz val="10"/>
        <color theme="1"/>
        <rFont val="Times New Roman"/>
        <family val="1"/>
        <charset val="204"/>
      </rPr>
      <t>Передача МБТ из бюджета муниципального района бюджетам поселений, входящих в состав муниципального района, на исполнение переданных полномочий
в соответствии с заключенными соглашениями</t>
    </r>
  </si>
  <si>
    <t>Выполнение проектно-изыскательских работ по незавершенному строительству инфекционного корпуса (корректировка проекта)</t>
  </si>
  <si>
    <t>1.5.</t>
  </si>
  <si>
    <t>Консервация (расконсервация), снос, демонтаж муниципального имущества</t>
  </si>
  <si>
    <t>4.2.</t>
  </si>
  <si>
    <t>Оплата взносов на капитальный ремонт за муниципальный жилой фонд в части перерасчетов за период предшествующий текущему году (по переданным полномочиям)</t>
  </si>
  <si>
    <t>2014-2022</t>
  </si>
  <si>
    <t>2016-2022</t>
  </si>
  <si>
    <t>2019-2022</t>
  </si>
  <si>
    <t>2019-2020</t>
  </si>
  <si>
    <t>Местный бюджет,
Областной бюджет</t>
  </si>
  <si>
    <t>Приложение к постановлению администрации муниципального образования Кандалакшский район от 07.07.2020 № 815 
"О внесении изменений в подпрограмму «Осуществление функций по управлению муниципальным имуществом муниципального образования Кандалакшский район» муниципальной программы «Муниципальное управление и гражданское общество муниципального образования Кандалакшский район», утвержденной постановлением администрации муниципального образования Кандалакшский район от 12.11.2013 №2366
 (в редакции постановления от 29.06.2020 № 780)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</si>
</sst>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/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3" borderId="1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523875</xdr:colOff>
      <xdr:row>22</xdr:row>
      <xdr:rowOff>295275</xdr:rowOff>
    </xdr:from>
    <xdr:ext cx="184731" cy="264560"/>
    <xdr:sp macro="" textlink="">
      <xdr:nvSpPr>
        <xdr:cNvPr id="2" name="TextBox 1"/>
        <xdr:cNvSpPr txBox="1"/>
      </xdr:nvSpPr>
      <xdr:spPr>
        <a:xfrm>
          <a:off x="7496175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topLeftCell="C40" zoomScaleNormal="100" workbookViewId="0">
      <selection activeCell="I1" sqref="I1:O1"/>
    </sheetView>
  </sheetViews>
  <sheetFormatPr defaultRowHeight="15" x14ac:dyDescent="0.25"/>
  <cols>
    <col min="1" max="1" width="5.42578125" style="3" customWidth="1"/>
    <col min="2" max="2" width="35.140625" style="3" customWidth="1"/>
    <col min="3" max="3" width="14.140625" style="3" customWidth="1"/>
    <col min="4" max="4" width="11.28515625" style="3" customWidth="1"/>
    <col min="5" max="5" width="15.85546875" style="3" customWidth="1"/>
    <col min="6" max="6" width="9.85546875" style="3" bestFit="1" customWidth="1"/>
    <col min="7" max="7" width="9.140625" style="3" customWidth="1"/>
    <col min="8" max="15" width="9.140625" style="3"/>
  </cols>
  <sheetData>
    <row r="1" spans="1:15" ht="169.5" customHeight="1" x14ac:dyDescent="0.25">
      <c r="I1" s="47" t="s">
        <v>82</v>
      </c>
      <c r="J1" s="47"/>
      <c r="K1" s="47"/>
      <c r="L1" s="47"/>
      <c r="M1" s="47"/>
      <c r="N1" s="47"/>
      <c r="O1" s="47"/>
    </row>
    <row r="2" spans="1:15" s="29" customFormat="1" ht="24.75" customHeight="1" x14ac:dyDescent="0.25">
      <c r="A2" s="53" t="s">
        <v>43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5" ht="30" customHeight="1" x14ac:dyDescent="0.25">
      <c r="A3" s="53" t="s">
        <v>58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5" ht="16.5" customHeight="1" x14ac:dyDescent="0.25"/>
    <row r="5" spans="1:15" ht="18" customHeight="1" x14ac:dyDescent="0.25">
      <c r="A5" s="31" t="s">
        <v>53</v>
      </c>
      <c r="B5" s="31" t="s">
        <v>0</v>
      </c>
      <c r="C5" s="31" t="s">
        <v>44</v>
      </c>
      <c r="D5" s="31" t="s">
        <v>1</v>
      </c>
      <c r="E5" s="31" t="s">
        <v>45</v>
      </c>
      <c r="F5" s="31" t="s">
        <v>2</v>
      </c>
      <c r="G5" s="31"/>
      <c r="H5" s="31"/>
      <c r="I5" s="31"/>
      <c r="J5" s="31"/>
      <c r="K5" s="31"/>
      <c r="L5" s="31"/>
      <c r="M5" s="31"/>
      <c r="N5" s="31"/>
      <c r="O5" s="31"/>
    </row>
    <row r="6" spans="1:15" ht="17.25" customHeight="1" x14ac:dyDescent="0.25">
      <c r="A6" s="31"/>
      <c r="B6" s="31"/>
      <c r="C6" s="31"/>
      <c r="D6" s="31"/>
      <c r="E6" s="31"/>
      <c r="F6" s="48" t="s">
        <v>3</v>
      </c>
      <c r="G6" s="31" t="s">
        <v>4</v>
      </c>
      <c r="H6" s="31"/>
      <c r="I6" s="31"/>
      <c r="J6" s="31"/>
      <c r="K6" s="31"/>
      <c r="L6" s="31"/>
      <c r="M6" s="31"/>
      <c r="N6" s="31"/>
      <c r="O6" s="31"/>
    </row>
    <row r="7" spans="1:15" ht="17.25" customHeight="1" x14ac:dyDescent="0.25">
      <c r="A7" s="31"/>
      <c r="B7" s="31"/>
      <c r="C7" s="31"/>
      <c r="D7" s="31"/>
      <c r="E7" s="31"/>
      <c r="F7" s="48"/>
      <c r="G7" s="17">
        <v>2014</v>
      </c>
      <c r="H7" s="17">
        <v>2015</v>
      </c>
      <c r="I7" s="17">
        <v>2016</v>
      </c>
      <c r="J7" s="17">
        <v>2017</v>
      </c>
      <c r="K7" s="14">
        <v>2018</v>
      </c>
      <c r="L7" s="14">
        <v>2019</v>
      </c>
      <c r="M7" s="14">
        <v>2020</v>
      </c>
      <c r="N7" s="14">
        <v>2021</v>
      </c>
      <c r="O7" s="14">
        <v>2022</v>
      </c>
    </row>
    <row r="8" spans="1:15" ht="23.1" customHeight="1" x14ac:dyDescent="0.25">
      <c r="A8" s="40" t="s">
        <v>5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2"/>
    </row>
    <row r="9" spans="1:15" ht="23.1" customHeight="1" x14ac:dyDescent="0.25">
      <c r="A9" s="40" t="s">
        <v>37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2"/>
    </row>
    <row r="10" spans="1:15" ht="54.75" customHeight="1" x14ac:dyDescent="0.25">
      <c r="A10" s="19" t="s">
        <v>6</v>
      </c>
      <c r="B10" s="6" t="s">
        <v>56</v>
      </c>
      <c r="C10" s="1" t="s">
        <v>7</v>
      </c>
      <c r="D10" s="1" t="s">
        <v>77</v>
      </c>
      <c r="E10" s="1" t="s">
        <v>81</v>
      </c>
      <c r="F10" s="10">
        <f>SUM(G10:O10)</f>
        <v>17314.330000000002</v>
      </c>
      <c r="G10" s="7">
        <f>SUM(G11:G14)</f>
        <v>66.400000000000006</v>
      </c>
      <c r="H10" s="7">
        <f t="shared" ref="H10:K10" si="0">SUM(H11:H14)</f>
        <v>23.5</v>
      </c>
      <c r="I10" s="7">
        <f t="shared" si="0"/>
        <v>2037.41</v>
      </c>
      <c r="J10" s="7">
        <f t="shared" si="0"/>
        <v>110.5</v>
      </c>
      <c r="K10" s="7">
        <f t="shared" si="0"/>
        <v>267.5</v>
      </c>
      <c r="L10" s="7">
        <f>SUM(L11:L16)</f>
        <v>1598.9699999999998</v>
      </c>
      <c r="M10" s="7">
        <f>SUM(M11:M16)</f>
        <v>4697.45</v>
      </c>
      <c r="N10" s="7">
        <f>SUM(N11:N16)</f>
        <v>1377.1000000000001</v>
      </c>
      <c r="O10" s="7">
        <f>SUM(O11:O16)</f>
        <v>7135.5</v>
      </c>
    </row>
    <row r="11" spans="1:15" ht="39.75" customHeight="1" x14ac:dyDescent="0.25">
      <c r="A11" s="15" t="s">
        <v>9</v>
      </c>
      <c r="B11" s="4" t="s">
        <v>10</v>
      </c>
      <c r="C11" s="1" t="s">
        <v>7</v>
      </c>
      <c r="D11" s="13" t="s">
        <v>77</v>
      </c>
      <c r="E11" s="1" t="s">
        <v>8</v>
      </c>
      <c r="F11" s="11">
        <f>SUM(G11:O11)</f>
        <v>1247.69</v>
      </c>
      <c r="G11" s="5">
        <v>61</v>
      </c>
      <c r="H11" s="5">
        <v>20</v>
      </c>
      <c r="I11" s="5">
        <v>20</v>
      </c>
      <c r="J11" s="5">
        <f>131-32.4</f>
        <v>98.6</v>
      </c>
      <c r="K11" s="5">
        <f>82.5-38+16+57+14+68-2.5-3</f>
        <v>194</v>
      </c>
      <c r="L11" s="5">
        <f>121+88.2-77.2</f>
        <v>132</v>
      </c>
      <c r="M11" s="5">
        <f>271.6-92.71</f>
        <v>178.89000000000004</v>
      </c>
      <c r="N11" s="5">
        <v>271.60000000000002</v>
      </c>
      <c r="O11" s="5">
        <v>271.60000000000002</v>
      </c>
    </row>
    <row r="12" spans="1:15" x14ac:dyDescent="0.25">
      <c r="A12" s="15" t="s">
        <v>11</v>
      </c>
      <c r="B12" s="2" t="s">
        <v>12</v>
      </c>
      <c r="C12" s="1" t="s">
        <v>7</v>
      </c>
      <c r="D12" s="1" t="s">
        <v>13</v>
      </c>
      <c r="E12" s="1" t="s">
        <v>8</v>
      </c>
      <c r="F12" s="11">
        <f t="shared" ref="F12:F14" si="1">SUM(G12:O12)</f>
        <v>8.9</v>
      </c>
      <c r="G12" s="5">
        <v>5.4</v>
      </c>
      <c r="H12" s="5">
        <v>3.5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</row>
    <row r="13" spans="1:15" ht="63" customHeight="1" x14ac:dyDescent="0.25">
      <c r="A13" s="15" t="s">
        <v>14</v>
      </c>
      <c r="B13" s="4" t="s">
        <v>15</v>
      </c>
      <c r="C13" s="1" t="s">
        <v>7</v>
      </c>
      <c r="D13" s="1" t="s">
        <v>78</v>
      </c>
      <c r="E13" s="1" t="s">
        <v>8</v>
      </c>
      <c r="F13" s="11">
        <f t="shared" si="1"/>
        <v>186.21000000000004</v>
      </c>
      <c r="G13" s="5">
        <v>0</v>
      </c>
      <c r="H13" s="5">
        <v>0</v>
      </c>
      <c r="I13" s="5">
        <v>17.41</v>
      </c>
      <c r="J13" s="5">
        <f>60-30-18.1</f>
        <v>11.899999999999999</v>
      </c>
      <c r="K13" s="5">
        <f>32+38+37-57+14+7+2.5</f>
        <v>73.5</v>
      </c>
      <c r="L13" s="5">
        <f>49.7-49.7</f>
        <v>0</v>
      </c>
      <c r="M13" s="5">
        <v>27.8</v>
      </c>
      <c r="N13" s="5">
        <v>27.8</v>
      </c>
      <c r="O13" s="5">
        <v>27.8</v>
      </c>
    </row>
    <row r="14" spans="1:15" ht="26.25" customHeight="1" x14ac:dyDescent="0.25">
      <c r="A14" s="15" t="s">
        <v>16</v>
      </c>
      <c r="B14" s="4" t="s">
        <v>17</v>
      </c>
      <c r="C14" s="1" t="s">
        <v>7</v>
      </c>
      <c r="D14" s="1">
        <v>2016</v>
      </c>
      <c r="E14" s="1" t="s">
        <v>8</v>
      </c>
      <c r="F14" s="11">
        <f t="shared" si="1"/>
        <v>2000</v>
      </c>
      <c r="G14" s="5">
        <v>0</v>
      </c>
      <c r="H14" s="5">
        <v>0</v>
      </c>
      <c r="I14" s="5">
        <v>2000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</row>
    <row r="15" spans="1:15" s="24" customFormat="1" x14ac:dyDescent="0.25">
      <c r="A15" s="49" t="s">
        <v>73</v>
      </c>
      <c r="B15" s="51" t="s">
        <v>74</v>
      </c>
      <c r="C15" s="49" t="s">
        <v>7</v>
      </c>
      <c r="D15" s="49" t="s">
        <v>79</v>
      </c>
      <c r="E15" s="22" t="s">
        <v>8</v>
      </c>
      <c r="F15" s="11">
        <f t="shared" ref="F15:F16" si="2">SUM(G15:O15)</f>
        <v>10304.029999999999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f>252.35+1610-289.03-88.2-18.15</f>
        <v>1466.9699999999998</v>
      </c>
      <c r="M15" s="23">
        <f>4163.4-3240.14</f>
        <v>923.25999999999976</v>
      </c>
      <c r="N15" s="23">
        <v>1077.7</v>
      </c>
      <c r="O15" s="23">
        <v>6836.1</v>
      </c>
    </row>
    <row r="16" spans="1:15" s="24" customFormat="1" ht="26.25" customHeight="1" x14ac:dyDescent="0.25">
      <c r="A16" s="50"/>
      <c r="B16" s="52"/>
      <c r="C16" s="50"/>
      <c r="D16" s="50"/>
      <c r="E16" s="28" t="s">
        <v>33</v>
      </c>
      <c r="F16" s="11">
        <f t="shared" si="2"/>
        <v>3567.5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3567.5</v>
      </c>
      <c r="N16" s="23">
        <v>0</v>
      </c>
      <c r="O16" s="23">
        <v>0</v>
      </c>
    </row>
    <row r="17" spans="1:15" ht="23.1" customHeight="1" x14ac:dyDescent="0.25">
      <c r="A17" s="40" t="s">
        <v>38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2"/>
    </row>
    <row r="18" spans="1:15" ht="41.25" customHeight="1" x14ac:dyDescent="0.25">
      <c r="A18" s="19" t="s">
        <v>18</v>
      </c>
      <c r="B18" s="6" t="s">
        <v>57</v>
      </c>
      <c r="C18" s="1" t="s">
        <v>7</v>
      </c>
      <c r="D18" s="1" t="s">
        <v>13</v>
      </c>
      <c r="E18" s="1"/>
      <c r="F18" s="10">
        <f>SUM(G18:O18)</f>
        <v>0</v>
      </c>
      <c r="G18" s="7">
        <f>SUM(G19)</f>
        <v>0</v>
      </c>
      <c r="H18" s="7">
        <f t="shared" ref="H18:O18" si="3">SUM(H19)</f>
        <v>0</v>
      </c>
      <c r="I18" s="7">
        <f t="shared" si="3"/>
        <v>0</v>
      </c>
      <c r="J18" s="7">
        <f t="shared" si="3"/>
        <v>0</v>
      </c>
      <c r="K18" s="7">
        <f t="shared" si="3"/>
        <v>0</v>
      </c>
      <c r="L18" s="7">
        <f t="shared" si="3"/>
        <v>0</v>
      </c>
      <c r="M18" s="7">
        <f t="shared" si="3"/>
        <v>0</v>
      </c>
      <c r="N18" s="7">
        <f t="shared" si="3"/>
        <v>0</v>
      </c>
      <c r="O18" s="7">
        <f t="shared" si="3"/>
        <v>0</v>
      </c>
    </row>
    <row r="19" spans="1:15" ht="99.75" customHeight="1" x14ac:dyDescent="0.25">
      <c r="A19" s="15" t="s">
        <v>19</v>
      </c>
      <c r="B19" s="4" t="s">
        <v>20</v>
      </c>
      <c r="C19" s="1" t="s">
        <v>7</v>
      </c>
      <c r="D19" s="1" t="s">
        <v>13</v>
      </c>
      <c r="E19" s="1"/>
      <c r="F19" s="11">
        <f>SUM(G19:O19)</f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</row>
    <row r="20" spans="1:15" ht="26.25" customHeight="1" x14ac:dyDescent="0.25">
      <c r="A20" s="40" t="s">
        <v>39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2"/>
    </row>
    <row r="21" spans="1:15" ht="69" customHeight="1" x14ac:dyDescent="0.25">
      <c r="A21" s="19" t="s">
        <v>21</v>
      </c>
      <c r="B21" s="6" t="s">
        <v>40</v>
      </c>
      <c r="C21" s="1" t="s">
        <v>54</v>
      </c>
      <c r="D21" s="1" t="s">
        <v>77</v>
      </c>
      <c r="E21" s="15" t="s">
        <v>69</v>
      </c>
      <c r="F21" s="10">
        <f>SUM(G21:O21)</f>
        <v>84766.439999999988</v>
      </c>
      <c r="G21" s="7">
        <f>G23+G24+G25+G26+G27+G28+G29+G30+G32+G33+G35</f>
        <v>5336.4999999999991</v>
      </c>
      <c r="H21" s="7">
        <f t="shared" ref="H21:M21" si="4">H23+H24+H25+H26+H27+H28+H29+H30+H32+H33+H35</f>
        <v>5140.1000000000004</v>
      </c>
      <c r="I21" s="7">
        <f t="shared" si="4"/>
        <v>5338.12</v>
      </c>
      <c r="J21" s="12">
        <f t="shared" si="4"/>
        <v>9558.130000000001</v>
      </c>
      <c r="K21" s="7">
        <f t="shared" si="4"/>
        <v>11165.42</v>
      </c>
      <c r="L21" s="7">
        <f>L23+L24+L25+L26+L27+L28+L29+L30+L32+L33+L35</f>
        <v>11685.41</v>
      </c>
      <c r="M21" s="7">
        <f t="shared" si="4"/>
        <v>12834.4</v>
      </c>
      <c r="N21" s="7">
        <f t="shared" ref="N21:O21" si="5">N23+N24+N25+N26+N27+N28+N29+N30+N32+N33+N35</f>
        <v>11854.179999999998</v>
      </c>
      <c r="O21" s="7">
        <f t="shared" si="5"/>
        <v>11854.179999999998</v>
      </c>
    </row>
    <row r="22" spans="1:15" ht="18.95" customHeight="1" x14ac:dyDescent="0.25">
      <c r="A22" s="43" t="s">
        <v>23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5"/>
    </row>
    <row r="23" spans="1:15" ht="62.25" customHeight="1" x14ac:dyDescent="0.25">
      <c r="A23" s="15" t="s">
        <v>46</v>
      </c>
      <c r="B23" s="4" t="s">
        <v>24</v>
      </c>
      <c r="C23" s="1" t="s">
        <v>7</v>
      </c>
      <c r="D23" s="1" t="s">
        <v>13</v>
      </c>
      <c r="E23" s="1" t="s">
        <v>8</v>
      </c>
      <c r="F23" s="11">
        <f t="shared" ref="F23:F28" si="6">SUM(G23:O23)</f>
        <v>37.700000000000003</v>
      </c>
      <c r="G23" s="5">
        <v>27.7</v>
      </c>
      <c r="H23" s="5">
        <v>10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</row>
    <row r="24" spans="1:15" ht="50.25" customHeight="1" x14ac:dyDescent="0.25">
      <c r="A24" s="15" t="s">
        <v>47</v>
      </c>
      <c r="B24" s="4" t="s">
        <v>25</v>
      </c>
      <c r="C24" s="1" t="s">
        <v>60</v>
      </c>
      <c r="D24" s="1" t="s">
        <v>77</v>
      </c>
      <c r="E24" s="1" t="s">
        <v>8</v>
      </c>
      <c r="F24" s="11">
        <f t="shared" si="6"/>
        <v>883.72999999999979</v>
      </c>
      <c r="G24" s="5">
        <v>85</v>
      </c>
      <c r="H24" s="5">
        <v>31.5</v>
      </c>
      <c r="I24" s="5">
        <v>30.2</v>
      </c>
      <c r="J24" s="5">
        <f>20.9+77.8-55-6.55</f>
        <v>37.149999999999991</v>
      </c>
      <c r="K24" s="5">
        <f>107.6+64-7.5</f>
        <v>164.1</v>
      </c>
      <c r="L24" s="5">
        <f>124.6-0.7-17.5</f>
        <v>106.39999999999999</v>
      </c>
      <c r="M24" s="5">
        <f>118.06+63+12.2</f>
        <v>193.26</v>
      </c>
      <c r="N24" s="5">
        <v>118.06</v>
      </c>
      <c r="O24" s="5">
        <v>118.06</v>
      </c>
    </row>
    <row r="25" spans="1:15" ht="27" customHeight="1" x14ac:dyDescent="0.25">
      <c r="A25" s="39" t="s">
        <v>48</v>
      </c>
      <c r="B25" s="38" t="s">
        <v>26</v>
      </c>
      <c r="C25" s="32" t="s">
        <v>70</v>
      </c>
      <c r="D25" s="32" t="s">
        <v>77</v>
      </c>
      <c r="E25" s="34" t="s">
        <v>8</v>
      </c>
      <c r="F25" s="11">
        <f t="shared" si="6"/>
        <v>73346.800000000017</v>
      </c>
      <c r="G25" s="5">
        <v>4508.75</v>
      </c>
      <c r="H25" s="5">
        <v>4876.7</v>
      </c>
      <c r="I25" s="5">
        <v>4446.32</v>
      </c>
      <c r="J25" s="5">
        <f>6103.2+1235+30+55+1180.829+15.59+0.001-147.95</f>
        <v>8471.67</v>
      </c>
      <c r="K25" s="5">
        <f>9321.27-2.12-37-16+184+339.93+378.43-14-7-135-170+24</f>
        <v>9866.51</v>
      </c>
      <c r="L25" s="5">
        <f>13038.5-20.15-539.2-112-19.35-1179.56-722.75+77.2-103.74</f>
        <v>10418.950000000001</v>
      </c>
      <c r="M25" s="5">
        <f>11732.1-63-130-12.2</f>
        <v>11526.9</v>
      </c>
      <c r="N25" s="5">
        <v>9615.5</v>
      </c>
      <c r="O25" s="5">
        <v>9615.5</v>
      </c>
    </row>
    <row r="26" spans="1:15" ht="22.5" customHeight="1" x14ac:dyDescent="0.25">
      <c r="A26" s="39"/>
      <c r="B26" s="38"/>
      <c r="C26" s="33"/>
      <c r="D26" s="33"/>
      <c r="E26" s="34"/>
      <c r="F26" s="11">
        <f t="shared" si="6"/>
        <v>327.3</v>
      </c>
      <c r="G26" s="5">
        <v>315</v>
      </c>
      <c r="H26" s="5">
        <v>12.3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</row>
    <row r="27" spans="1:15" ht="21.75" customHeight="1" x14ac:dyDescent="0.25">
      <c r="A27" s="39"/>
      <c r="B27" s="38"/>
      <c r="C27" s="1" t="s">
        <v>22</v>
      </c>
      <c r="D27" s="1">
        <v>2015</v>
      </c>
      <c r="E27" s="34"/>
      <c r="F27" s="11">
        <f t="shared" si="6"/>
        <v>14</v>
      </c>
      <c r="G27" s="5">
        <v>0</v>
      </c>
      <c r="H27" s="5">
        <v>14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</row>
    <row r="28" spans="1:15" ht="52.5" customHeight="1" x14ac:dyDescent="0.25">
      <c r="A28" s="15" t="s">
        <v>49</v>
      </c>
      <c r="B28" s="4" t="s">
        <v>72</v>
      </c>
      <c r="C28" s="1" t="s">
        <v>28</v>
      </c>
      <c r="D28" s="1">
        <v>2014</v>
      </c>
      <c r="E28" s="1" t="s">
        <v>8</v>
      </c>
      <c r="F28" s="11">
        <f t="shared" si="6"/>
        <v>197.9</v>
      </c>
      <c r="G28" s="5">
        <v>197.9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</row>
    <row r="29" spans="1:15" ht="53.25" customHeight="1" x14ac:dyDescent="0.25">
      <c r="A29" s="15" t="s">
        <v>50</v>
      </c>
      <c r="B29" s="4" t="s">
        <v>29</v>
      </c>
      <c r="C29" s="1" t="s">
        <v>7</v>
      </c>
      <c r="D29" s="1">
        <v>2014</v>
      </c>
      <c r="E29" s="1" t="s">
        <v>8</v>
      </c>
      <c r="F29" s="11">
        <f t="shared" ref="F29:F41" si="7">SUM(G29:O29)</f>
        <v>202.15</v>
      </c>
      <c r="G29" s="5">
        <v>202.15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</row>
    <row r="30" spans="1:15" ht="51" customHeight="1" x14ac:dyDescent="0.25">
      <c r="A30" s="15" t="s">
        <v>30</v>
      </c>
      <c r="B30" s="4" t="s">
        <v>41</v>
      </c>
      <c r="C30" s="1" t="s">
        <v>27</v>
      </c>
      <c r="D30" s="1">
        <v>2015</v>
      </c>
      <c r="E30" s="1" t="s">
        <v>8</v>
      </c>
      <c r="F30" s="11">
        <f t="shared" si="7"/>
        <v>195.6</v>
      </c>
      <c r="G30" s="5">
        <v>0</v>
      </c>
      <c r="H30" s="5">
        <v>195.6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</row>
    <row r="31" spans="1:15" ht="18.95" customHeight="1" x14ac:dyDescent="0.25">
      <c r="A31" s="43" t="s">
        <v>31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5"/>
    </row>
    <row r="32" spans="1:15" ht="30.95" customHeight="1" x14ac:dyDescent="0.25">
      <c r="A32" s="36" t="s">
        <v>51</v>
      </c>
      <c r="B32" s="38" t="s">
        <v>32</v>
      </c>
      <c r="C32" s="34" t="s">
        <v>59</v>
      </c>
      <c r="D32" s="34" t="s">
        <v>78</v>
      </c>
      <c r="E32" s="1" t="s">
        <v>8</v>
      </c>
      <c r="F32" s="11">
        <f t="shared" si="7"/>
        <v>4447.87</v>
      </c>
      <c r="G32" s="5">
        <v>0</v>
      </c>
      <c r="H32" s="5">
        <v>0</v>
      </c>
      <c r="I32" s="5">
        <v>307.57</v>
      </c>
      <c r="J32" s="5">
        <f>795.8-336.04-5.07-15.59+9</f>
        <v>448.09999999999997</v>
      </c>
      <c r="K32" s="5">
        <f>525.92+2.12</f>
        <v>528.04</v>
      </c>
      <c r="L32" s="5">
        <f>524.36+9.6+19.35</f>
        <v>553.31000000000006</v>
      </c>
      <c r="M32" s="5">
        <v>490.03</v>
      </c>
      <c r="N32" s="5">
        <v>1060.4100000000001</v>
      </c>
      <c r="O32" s="5">
        <v>1060.4100000000001</v>
      </c>
    </row>
    <row r="33" spans="1:15" ht="30.75" customHeight="1" x14ac:dyDescent="0.25">
      <c r="A33" s="37"/>
      <c r="B33" s="38"/>
      <c r="C33" s="34"/>
      <c r="D33" s="34"/>
      <c r="E33" s="1" t="s">
        <v>33</v>
      </c>
      <c r="F33" s="11">
        <f t="shared" si="7"/>
        <v>3304.43</v>
      </c>
      <c r="G33" s="5">
        <v>0</v>
      </c>
      <c r="H33" s="5">
        <v>0</v>
      </c>
      <c r="I33" s="5">
        <v>277.93</v>
      </c>
      <c r="J33" s="5">
        <v>336.04</v>
      </c>
      <c r="K33" s="5">
        <f>329.89+7.5</f>
        <v>337.39</v>
      </c>
      <c r="L33" s="5">
        <v>357.33</v>
      </c>
      <c r="M33" s="5">
        <v>374.58</v>
      </c>
      <c r="N33" s="5">
        <v>810.58</v>
      </c>
      <c r="O33" s="5">
        <v>810.58</v>
      </c>
    </row>
    <row r="34" spans="1:15" ht="18.95" customHeight="1" x14ac:dyDescent="0.25">
      <c r="A34" s="43" t="s">
        <v>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5"/>
    </row>
    <row r="35" spans="1:15" ht="48.75" customHeight="1" x14ac:dyDescent="0.25">
      <c r="A35" s="21" t="s">
        <v>52</v>
      </c>
      <c r="B35" s="4" t="s">
        <v>35</v>
      </c>
      <c r="C35" s="1" t="s">
        <v>55</v>
      </c>
      <c r="D35" s="1" t="s">
        <v>78</v>
      </c>
      <c r="E35" s="1" t="s">
        <v>8</v>
      </c>
      <c r="F35" s="11">
        <f t="shared" si="7"/>
        <v>1808.96</v>
      </c>
      <c r="G35" s="5">
        <v>0</v>
      </c>
      <c r="H35" s="5">
        <v>0</v>
      </c>
      <c r="I35" s="5">
        <v>276.10000000000002</v>
      </c>
      <c r="J35" s="5">
        <f>260.1+5.07</f>
        <v>265.17</v>
      </c>
      <c r="K35" s="5">
        <f>264.31+5.07</f>
        <v>269.38</v>
      </c>
      <c r="L35" s="5">
        <f>244.16+20.15-9.6-5.08-0.21</f>
        <v>249.42</v>
      </c>
      <c r="M35" s="5">
        <f>249.63</f>
        <v>249.63</v>
      </c>
      <c r="N35" s="5">
        <v>249.63</v>
      </c>
      <c r="O35" s="5">
        <v>249.63</v>
      </c>
    </row>
    <row r="36" spans="1:15" ht="105" customHeight="1" x14ac:dyDescent="0.25">
      <c r="A36" s="19" t="s">
        <v>62</v>
      </c>
      <c r="B36" s="6" t="s">
        <v>71</v>
      </c>
      <c r="C36" s="15" t="s">
        <v>65</v>
      </c>
      <c r="D36" s="15" t="s">
        <v>80</v>
      </c>
      <c r="E36" s="15" t="s">
        <v>69</v>
      </c>
      <c r="F36" s="11">
        <f t="shared" si="7"/>
        <v>2078.54</v>
      </c>
      <c r="G36" s="5">
        <f t="shared" ref="G36:K36" si="8">SUM(G37:G38)</f>
        <v>0</v>
      </c>
      <c r="H36" s="5">
        <f t="shared" si="8"/>
        <v>0</v>
      </c>
      <c r="I36" s="5">
        <f t="shared" si="8"/>
        <v>0</v>
      </c>
      <c r="J36" s="5">
        <f t="shared" si="8"/>
        <v>0</v>
      </c>
      <c r="K36" s="5">
        <f t="shared" si="8"/>
        <v>0</v>
      </c>
      <c r="L36" s="5">
        <f>SUM(L37:L39)</f>
        <v>1072.1600000000001</v>
      </c>
      <c r="M36" s="5">
        <f>SUM(M37:M39)</f>
        <v>1006.38</v>
      </c>
      <c r="N36" s="5">
        <f t="shared" ref="N36" si="9">SUM(N37:N38)</f>
        <v>0</v>
      </c>
      <c r="O36" s="5">
        <f t="shared" ref="O36" si="10">SUM(O37:O38)</f>
        <v>0</v>
      </c>
    </row>
    <row r="37" spans="1:15" ht="18" customHeight="1" x14ac:dyDescent="0.25">
      <c r="A37" s="39" t="s">
        <v>63</v>
      </c>
      <c r="B37" s="38" t="s">
        <v>68</v>
      </c>
      <c r="C37" s="32" t="s">
        <v>65</v>
      </c>
      <c r="D37" s="32" t="s">
        <v>80</v>
      </c>
      <c r="E37" s="15" t="s">
        <v>8</v>
      </c>
      <c r="F37" s="11">
        <f t="shared" si="7"/>
        <v>1184.8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f>614.42</f>
        <v>614.41999999999996</v>
      </c>
      <c r="M37" s="5">
        <v>570.38</v>
      </c>
      <c r="N37" s="5">
        <v>0</v>
      </c>
      <c r="O37" s="5">
        <v>0</v>
      </c>
    </row>
    <row r="38" spans="1:15" ht="24" x14ac:dyDescent="0.25">
      <c r="A38" s="39"/>
      <c r="B38" s="38"/>
      <c r="C38" s="46"/>
      <c r="D38" s="46"/>
      <c r="E38" s="15" t="s">
        <v>33</v>
      </c>
      <c r="F38" s="11">
        <f t="shared" si="7"/>
        <v>889.25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453.25</v>
      </c>
      <c r="M38" s="5">
        <v>436</v>
      </c>
      <c r="N38" s="5">
        <v>0</v>
      </c>
      <c r="O38" s="5">
        <v>0</v>
      </c>
    </row>
    <row r="39" spans="1:15" ht="49.5" customHeight="1" x14ac:dyDescent="0.25">
      <c r="A39" s="25" t="s">
        <v>75</v>
      </c>
      <c r="B39" s="26" t="s">
        <v>76</v>
      </c>
      <c r="C39" s="33"/>
      <c r="D39" s="33"/>
      <c r="E39" s="27" t="s">
        <v>8</v>
      </c>
      <c r="F39" s="11">
        <f t="shared" si="7"/>
        <v>4.49</v>
      </c>
      <c r="G39" s="5"/>
      <c r="H39" s="5"/>
      <c r="I39" s="5"/>
      <c r="J39" s="5"/>
      <c r="K39" s="5"/>
      <c r="L39" s="5">
        <v>4.49</v>
      </c>
      <c r="M39" s="5"/>
      <c r="N39" s="5"/>
      <c r="O39" s="5"/>
    </row>
    <row r="40" spans="1:15" ht="55.5" customHeight="1" x14ac:dyDescent="0.25">
      <c r="A40" s="19" t="s">
        <v>64</v>
      </c>
      <c r="B40" s="18" t="s">
        <v>66</v>
      </c>
      <c r="C40" s="15" t="s">
        <v>7</v>
      </c>
      <c r="D40" s="15" t="s">
        <v>79</v>
      </c>
      <c r="E40" s="15" t="s">
        <v>8</v>
      </c>
      <c r="F40" s="11">
        <f t="shared" si="7"/>
        <v>435.90000000000003</v>
      </c>
      <c r="G40" s="5">
        <f t="shared" ref="G40:K40" si="11">G41</f>
        <v>0</v>
      </c>
      <c r="H40" s="5">
        <f t="shared" si="11"/>
        <v>0</v>
      </c>
      <c r="I40" s="5">
        <f t="shared" si="11"/>
        <v>0</v>
      </c>
      <c r="J40" s="5">
        <f t="shared" si="11"/>
        <v>0</v>
      </c>
      <c r="K40" s="5">
        <f t="shared" si="11"/>
        <v>0</v>
      </c>
      <c r="L40" s="5">
        <f>L41</f>
        <v>0</v>
      </c>
      <c r="M40" s="5">
        <f t="shared" ref="M40" si="12">M41</f>
        <v>145.30000000000001</v>
      </c>
      <c r="N40" s="5">
        <f t="shared" ref="N40:O40" si="13">N41</f>
        <v>145.30000000000001</v>
      </c>
      <c r="O40" s="5">
        <f t="shared" si="13"/>
        <v>145.30000000000001</v>
      </c>
    </row>
    <row r="41" spans="1:15" ht="60" customHeight="1" x14ac:dyDescent="0.25">
      <c r="A41" s="20" t="s">
        <v>67</v>
      </c>
      <c r="B41" s="16" t="s">
        <v>61</v>
      </c>
      <c r="C41" s="15" t="s">
        <v>7</v>
      </c>
      <c r="D41" s="15" t="s">
        <v>79</v>
      </c>
      <c r="E41" s="15" t="s">
        <v>8</v>
      </c>
      <c r="F41" s="11">
        <f t="shared" si="7"/>
        <v>435.90000000000003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f>145.3-145.3</f>
        <v>0</v>
      </c>
      <c r="M41" s="5">
        <v>145.30000000000001</v>
      </c>
      <c r="N41" s="5">
        <v>145.30000000000001</v>
      </c>
      <c r="O41" s="5">
        <v>145.30000000000001</v>
      </c>
    </row>
    <row r="42" spans="1:15" ht="18.75" customHeight="1" x14ac:dyDescent="0.25">
      <c r="A42" s="35" t="s">
        <v>42</v>
      </c>
      <c r="B42" s="35"/>
      <c r="C42" s="35"/>
      <c r="D42" s="35"/>
      <c r="E42" s="35"/>
      <c r="F42" s="8">
        <f>SUM(G42:O42)</f>
        <v>104595.20999999999</v>
      </c>
      <c r="G42" s="8">
        <f t="shared" ref="G42:O42" si="14">G10+G18+G21+G36+G40</f>
        <v>5402.8999999999987</v>
      </c>
      <c r="H42" s="8">
        <f t="shared" si="14"/>
        <v>5163.6000000000004</v>
      </c>
      <c r="I42" s="8">
        <f t="shared" si="14"/>
        <v>7375.53</v>
      </c>
      <c r="J42" s="8">
        <f t="shared" si="14"/>
        <v>9668.630000000001</v>
      </c>
      <c r="K42" s="8">
        <f t="shared" si="14"/>
        <v>11432.92</v>
      </c>
      <c r="L42" s="8">
        <f t="shared" si="14"/>
        <v>14356.539999999999</v>
      </c>
      <c r="M42" s="8">
        <f t="shared" si="14"/>
        <v>18683.53</v>
      </c>
      <c r="N42" s="8">
        <f t="shared" si="14"/>
        <v>13376.579999999998</v>
      </c>
      <c r="O42" s="8">
        <f t="shared" si="14"/>
        <v>19134.98</v>
      </c>
    </row>
    <row r="43" spans="1:15" ht="17.100000000000001" customHeight="1" x14ac:dyDescent="0.25">
      <c r="A43" s="30" t="s">
        <v>36</v>
      </c>
      <c r="B43" s="30"/>
      <c r="C43" s="30"/>
      <c r="D43" s="30"/>
      <c r="E43" s="30"/>
      <c r="F43" s="9">
        <f>SUM(G43:O43)</f>
        <v>96834.03</v>
      </c>
      <c r="G43" s="9">
        <f t="shared" ref="G43:K43" si="15">G42-G44</f>
        <v>5402.8999999999987</v>
      </c>
      <c r="H43" s="9">
        <f t="shared" si="15"/>
        <v>5163.6000000000004</v>
      </c>
      <c r="I43" s="9">
        <f t="shared" si="15"/>
        <v>7097.5999999999995</v>
      </c>
      <c r="J43" s="9">
        <f t="shared" si="15"/>
        <v>9332.59</v>
      </c>
      <c r="K43" s="9">
        <f t="shared" si="15"/>
        <v>11095.53</v>
      </c>
      <c r="L43" s="9">
        <f>L42-L44</f>
        <v>13545.96</v>
      </c>
      <c r="M43" s="9">
        <f t="shared" ref="M43:O43" si="16">M42-M44</f>
        <v>14305.449999999999</v>
      </c>
      <c r="N43" s="9">
        <f t="shared" ref="N43" si="17">N42-N44</f>
        <v>12565.999999999998</v>
      </c>
      <c r="O43" s="9">
        <f t="shared" si="16"/>
        <v>18324.399999999998</v>
      </c>
    </row>
    <row r="44" spans="1:15" ht="17.100000000000001" customHeight="1" x14ac:dyDescent="0.25">
      <c r="A44" s="30" t="s">
        <v>33</v>
      </c>
      <c r="B44" s="30"/>
      <c r="C44" s="30"/>
      <c r="D44" s="30"/>
      <c r="E44" s="30"/>
      <c r="F44" s="9">
        <f>SUM(G44:O44)</f>
        <v>7761.18</v>
      </c>
      <c r="G44" s="9">
        <f t="shared" ref="G44:K44" si="18">G33+G38</f>
        <v>0</v>
      </c>
      <c r="H44" s="9">
        <f t="shared" si="18"/>
        <v>0</v>
      </c>
      <c r="I44" s="9">
        <f t="shared" si="18"/>
        <v>277.93</v>
      </c>
      <c r="J44" s="9">
        <f t="shared" si="18"/>
        <v>336.04</v>
      </c>
      <c r="K44" s="9">
        <f t="shared" si="18"/>
        <v>337.39</v>
      </c>
      <c r="L44" s="9">
        <f>L33+L38</f>
        <v>810.57999999999993</v>
      </c>
      <c r="M44" s="9">
        <f>M16+M33+M38</f>
        <v>4378.08</v>
      </c>
      <c r="N44" s="9">
        <f t="shared" ref="N44" si="19">N33+N38</f>
        <v>810.58</v>
      </c>
      <c r="O44" s="9">
        <f t="shared" ref="O44" si="20">O33+O38</f>
        <v>810.58</v>
      </c>
    </row>
  </sheetData>
  <mergeCells count="38">
    <mergeCell ref="C37:C39"/>
    <mergeCell ref="D37:D39"/>
    <mergeCell ref="I1:O1"/>
    <mergeCell ref="A17:O17"/>
    <mergeCell ref="F6:F7"/>
    <mergeCell ref="A15:A16"/>
    <mergeCell ref="B15:B16"/>
    <mergeCell ref="C15:C16"/>
    <mergeCell ref="D15:D16"/>
    <mergeCell ref="E5:E7"/>
    <mergeCell ref="F5:O5"/>
    <mergeCell ref="G6:O6"/>
    <mergeCell ref="A8:O8"/>
    <mergeCell ref="A9:O9"/>
    <mergeCell ref="A2:O2"/>
    <mergeCell ref="A3:O3"/>
    <mergeCell ref="A22:O22"/>
    <mergeCell ref="A31:O31"/>
    <mergeCell ref="A34:O34"/>
    <mergeCell ref="E25:E27"/>
    <mergeCell ref="B25:B27"/>
    <mergeCell ref="D25:D26"/>
    <mergeCell ref="A44:E44"/>
    <mergeCell ref="C5:C7"/>
    <mergeCell ref="C25:C26"/>
    <mergeCell ref="C32:C33"/>
    <mergeCell ref="A42:E42"/>
    <mergeCell ref="A43:E43"/>
    <mergeCell ref="A32:A33"/>
    <mergeCell ref="B32:B33"/>
    <mergeCell ref="D32:D33"/>
    <mergeCell ref="A25:A27"/>
    <mergeCell ref="A5:A7"/>
    <mergeCell ref="B5:B7"/>
    <mergeCell ref="D5:D7"/>
    <mergeCell ref="A37:A38"/>
    <mergeCell ref="B37:B38"/>
    <mergeCell ref="A20:O20"/>
  </mergeCells>
  <pageMargins left="0.39370078740157483" right="0.31496062992125984" top="0.82677165354330717" bottom="0.55118110236220474" header="0.31496062992125984" footer="0.31496062992125984"/>
  <pageSetup paperSize="9" scale="80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Раздел 3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В. Борисова</dc:creator>
  <cp:lastModifiedBy>Людмила В. Сорокина</cp:lastModifiedBy>
  <cp:lastPrinted>2020-07-02T09:34:11Z</cp:lastPrinted>
  <dcterms:created xsi:type="dcterms:W3CDTF">2017-05-24T17:50:46Z</dcterms:created>
  <dcterms:modified xsi:type="dcterms:W3CDTF">2020-07-08T12:32:14Z</dcterms:modified>
</cp:coreProperties>
</file>