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85" yWindow="405" windowWidth="14430" windowHeight="11760" tabRatio="521" activeTab="2"/>
  </bookViews>
  <sheets>
    <sheet name="Форма 1" sheetId="1" r:id="rId1"/>
    <sheet name="Форма 2" sheetId="2" r:id="rId2"/>
    <sheet name="Форма 3" sheetId="3" r:id="rId3"/>
  </sheets>
  <definedNames>
    <definedName name="_xlnm._FilterDatabase" localSheetId="0" hidden="1">'Форма 1'!#REF!</definedName>
    <definedName name="_xlnm._FilterDatabase" localSheetId="1" hidden="1">'Форма 2'!$A$9:$AA$9</definedName>
    <definedName name="_xlnm.Print_Titles" localSheetId="0">'Форма 1'!$4:$8</definedName>
    <definedName name="_xlnm.Print_Titles" localSheetId="1">'Форма 2'!$4:$8</definedName>
    <definedName name="_xlnm.Print_Area" localSheetId="1">'Форма 2'!$A$1:$AA$35</definedName>
    <definedName name="_xlnm.Print_Area" localSheetId="2">'Форма 3'!$A$1:$N$13</definedName>
  </definedNames>
  <calcPr calcId="144525" fullPrecision="0"/>
</workbook>
</file>

<file path=xl/calcChain.xml><?xml version="1.0" encoding="utf-8"?>
<calcChain xmlns="http://schemas.openxmlformats.org/spreadsheetml/2006/main">
  <c r="O21" i="2" l="1"/>
  <c r="O24" i="2"/>
  <c r="C21" i="2" l="1"/>
  <c r="S20" i="1"/>
  <c r="O20" i="1"/>
  <c r="C22" i="2" l="1"/>
  <c r="O22" i="2"/>
  <c r="V22" i="2"/>
  <c r="S28" i="1"/>
  <c r="S18" i="1"/>
  <c r="Q32" i="1"/>
  <c r="S21" i="1"/>
  <c r="O21" i="1"/>
  <c r="S32" i="1" l="1"/>
  <c r="N32" i="1"/>
  <c r="L32" i="1" l="1"/>
  <c r="K32" i="1"/>
  <c r="N12" i="3" l="1"/>
  <c r="M12" i="3"/>
  <c r="I6" i="3"/>
  <c r="H6" i="3"/>
  <c r="C6" i="3"/>
  <c r="D6" i="3"/>
  <c r="D12" i="3"/>
  <c r="U31" i="1"/>
  <c r="S31" i="1"/>
  <c r="N31" i="1"/>
  <c r="L31" i="1"/>
  <c r="K31" i="1"/>
  <c r="C12" i="3" s="1"/>
  <c r="C10" i="3"/>
  <c r="C8" i="3"/>
  <c r="V30" i="2"/>
  <c r="O30" i="2"/>
  <c r="C31" i="2"/>
  <c r="C30" i="2" s="1"/>
  <c r="O31" i="1" l="1"/>
  <c r="Q18" i="1" l="1"/>
  <c r="U18" i="1" l="1"/>
  <c r="O18" i="1"/>
  <c r="N18" i="1"/>
  <c r="L18" i="1"/>
  <c r="K18" i="1"/>
  <c r="O10" i="2" l="1"/>
  <c r="N10" i="2"/>
  <c r="AA10" i="2"/>
  <c r="C18" i="2"/>
  <c r="V17" i="2"/>
  <c r="AA20" i="2" l="1"/>
  <c r="C17" i="2"/>
  <c r="N28" i="1"/>
  <c r="L28" i="1"/>
  <c r="K28" i="1"/>
  <c r="V12" i="2" l="1"/>
  <c r="S27" i="2" l="1"/>
  <c r="V27" i="2" s="1"/>
  <c r="C27" i="2" l="1"/>
  <c r="V14" i="2"/>
  <c r="C15" i="2"/>
  <c r="C16" i="2"/>
  <c r="C13" i="2"/>
  <c r="C14" i="2" l="1"/>
  <c r="V10" i="2"/>
  <c r="O26" i="2"/>
  <c r="V26" i="2" s="1"/>
  <c r="R20" i="2"/>
  <c r="U28" i="1"/>
  <c r="U32" i="1" s="1"/>
  <c r="N20" i="2" l="1"/>
  <c r="S10" i="2" l="1"/>
  <c r="R10" i="2"/>
  <c r="S28" i="2" l="1"/>
  <c r="S20" i="2" s="1"/>
  <c r="O20" i="2"/>
  <c r="O25" i="2"/>
  <c r="V24" i="2" l="1"/>
  <c r="V25" i="2"/>
  <c r="C25" i="2" s="1"/>
  <c r="V28" i="2"/>
  <c r="C28" i="2" s="1"/>
  <c r="C24" i="2" l="1"/>
  <c r="V20" i="2"/>
  <c r="C26" i="2"/>
  <c r="S26" i="1"/>
  <c r="C11" i="2"/>
  <c r="C23" i="2"/>
  <c r="S22" i="1" s="1"/>
  <c r="C20" i="2" l="1"/>
  <c r="O26" i="1"/>
  <c r="D10" i="3" l="1"/>
  <c r="C12" i="2" l="1"/>
  <c r="C10" i="2" s="1"/>
  <c r="O22" i="1"/>
  <c r="O28" i="1" l="1"/>
  <c r="O32" i="1" s="1"/>
  <c r="M10" i="3" l="1"/>
  <c r="N10" i="3" l="1"/>
  <c r="N6" i="3" s="1"/>
  <c r="M6" i="3"/>
  <c r="M8" i="3"/>
  <c r="N8" i="3" s="1"/>
  <c r="D8" i="3" l="1"/>
</calcChain>
</file>

<file path=xl/sharedStrings.xml><?xml version="1.0" encoding="utf-8"?>
<sst xmlns="http://schemas.openxmlformats.org/spreadsheetml/2006/main" count="438" uniqueCount="132">
  <si>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</si>
  <si>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</si>
  <si>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</si>
  <si>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</si>
  <si>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</si>
  <si>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</si>
  <si>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</si>
  <si>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</si>
  <si>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</si>
  <si>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</si>
  <si>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</si>
  <si>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</si>
  <si>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Плановый год начала работ***</t>
  </si>
  <si>
    <t>Плановый год завершения работ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</si>
  <si>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</si>
  <si>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</si>
  <si>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</si>
  <si>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</si>
  <si>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</si>
  <si>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</si>
  <si>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</si>
  <si>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</si>
  <si>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</si>
  <si>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</si>
  <si>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</si>
  <si>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</si>
  <si>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</si>
  <si>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</si>
  <si>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</si>
  <si>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</si>
  <si>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</si>
  <si>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</si>
  <si>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</si>
  <si>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</si>
  <si>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</si>
  <si>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</si>
  <si>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</si>
  <si>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</si>
  <si>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</si>
  <si>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</si>
  <si>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</si>
  <si>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</si>
  <si>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Стоимость капитального ремонта ВСЕГО</t>
  </si>
  <si>
    <t>Виды, установленные ч.1 ст.166 Жилищного Кодекса РФ*</t>
  </si>
  <si>
    <t>Ремонт внутридомовых инженерных систем:</t>
  </si>
  <si>
    <t>Ремонт фундамента</t>
  </si>
  <si>
    <t>электроснабжения</t>
  </si>
  <si>
    <t>водоотведения</t>
  </si>
  <si>
    <t>теплоснабжения</t>
  </si>
  <si>
    <t>ед.</t>
  </si>
  <si>
    <t>кв.м.</t>
  </si>
  <si>
    <t>куб.м.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</si>
  <si>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</si>
  <si>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</si>
  <si>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</si>
  <si>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</si>
  <si>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</si>
  <si>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</si>
  <si>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Итого по муниципальному образованию</t>
  </si>
  <si>
    <t>Кандалакша</t>
  </si>
  <si>
    <t>кирпич</t>
  </si>
  <si>
    <t>-</t>
  </si>
  <si>
    <t>2020 г.</t>
  </si>
  <si>
    <t>г. Кандалакша, ул. Батюты, д.29/12</t>
  </si>
  <si>
    <t>г. Кандалакша, ул. Кировская аллея, д.23</t>
  </si>
  <si>
    <t>г. Кандалакша, ул. Кировская аллея, д. 20</t>
  </si>
  <si>
    <t>г. Кандалакша, ул. Спекова, д.20</t>
  </si>
  <si>
    <t>г. Кандалакша, ул. Кандалакшское шоссе, д.25</t>
  </si>
  <si>
    <t>Итого за 2020 г. по  домам</t>
  </si>
  <si>
    <t>2021 г.</t>
  </si>
  <si>
    <t>г. Кандалакша, ул. Наймушина, д.10</t>
  </si>
  <si>
    <t>г. Кандалакша, ул. Наймушина, д.8</t>
  </si>
  <si>
    <t>г. Кандалакша, ул. Первомайская, д.19</t>
  </si>
  <si>
    <t>г. Кандалакша, ул. Батюты, д. 24</t>
  </si>
  <si>
    <t>г. Кандалакша, ул. Первомайская, д. 61</t>
  </si>
  <si>
    <t>г. Кандалакша, ул. Первомайская, д. 53</t>
  </si>
  <si>
    <t>Итого за 2021 г. по  домам</t>
  </si>
  <si>
    <t>Итого по г.Кандалакша на 2020 г.</t>
  </si>
  <si>
    <t>Итого по г.Кандалакша на 2021 г.</t>
  </si>
  <si>
    <t>2020  г.</t>
  </si>
  <si>
    <t>Способ управления МКД</t>
  </si>
  <si>
    <t>Способ формирования фонда капитального ремонта</t>
  </si>
  <si>
    <t>Объекты культурного наследия</t>
  </si>
  <si>
    <t>ввода в эксплуатацию</t>
  </si>
  <si>
    <t>завершения последнего капитального ремонта</t>
  </si>
  <si>
    <t>За счет привлеченных кредитных/заемных средств</t>
  </si>
  <si>
    <t>РО</t>
  </si>
  <si>
    <t>УК</t>
  </si>
  <si>
    <t>18</t>
  </si>
  <si>
    <t>19</t>
  </si>
  <si>
    <t>20</t>
  </si>
  <si>
    <t>21</t>
  </si>
  <si>
    <t>22</t>
  </si>
  <si>
    <t>23</t>
  </si>
  <si>
    <t>24</t>
  </si>
  <si>
    <t>Всего, в том числе</t>
  </si>
  <si>
    <t>горячего водоснабжения</t>
  </si>
  <si>
    <t>холодного водоснабжения</t>
  </si>
  <si>
    <t>оборудования индивидуальных тепловых пунктов</t>
  </si>
  <si>
    <t>газоснабжения</t>
  </si>
  <si>
    <t>ремонт или замена лифтового оборудования</t>
  </si>
  <si>
    <t>ремонт крыши</t>
  </si>
  <si>
    <t>ремонт подвальных помещений, относящихся к общему имуществу в МКД</t>
  </si>
  <si>
    <t>ремонт фасада</t>
  </si>
  <si>
    <t>переустройство невентилируемой крыши на вентилируемую крышу</t>
  </si>
  <si>
    <t>утепление фасада</t>
  </si>
  <si>
    <t>25</t>
  </si>
  <si>
    <t>строительный контроль</t>
  </si>
  <si>
    <t>26</t>
  </si>
  <si>
    <t>Виды работ, установленные нормативным правовым актом субъекта РФ</t>
  </si>
  <si>
    <t>27</t>
  </si>
  <si>
    <t>оценка технического состояния и проектирование капитального ремонта, проведение экспертизы проектной документации, оценки достоверности сметной стоимости</t>
  </si>
  <si>
    <t>г. Кандалакша, ул. Первомайская, д. 27</t>
  </si>
  <si>
    <t>НУ</t>
  </si>
  <si>
    <t xml:space="preserve">   Форма 1. Адресный перечень многоквартирных домов</t>
  </si>
  <si>
    <t>Форма 2. Планируемые виды работ (услуг) по каждому конкретному многоквартирному дому</t>
  </si>
  <si>
    <t>г. Кандалакша, ул. Первомайская, д.22</t>
  </si>
  <si>
    <t>брусчатый</t>
  </si>
  <si>
    <t>г. Кандалакша, ул. Чкалова, д.48</t>
  </si>
  <si>
    <t>Итого по муниципалитету за 2020-2022 годы</t>
  </si>
  <si>
    <t>2022г.</t>
  </si>
  <si>
    <t>Итого за 2022 г. по  домам</t>
  </si>
  <si>
    <t>г. Кандалакша, ул. Кандалакшское шоссе, д.41/4</t>
  </si>
  <si>
    <t>Итого по г.Кандалакша на 2022 г.</t>
  </si>
  <si>
    <t>г. Кандалакша, ул. Кандалакшское шоссе, д. 41/4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</si>
  <si>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городское поселение Кандалакша 
Кандалакшского района, на 2020-2022 годы.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</si>
  <si>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городское поселение Кандалакша 
Кандалакшского района, на 2020-2022 годы.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3. Планируемые показатели выполнения работ по капитальному ремонту многоквартирных домов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</si>
  <si>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городское поселение Кандалакша 
Кандалакшского района, на 2020-2022 годы.                                                                                                                                                                                                                                 </t>
  </si>
  <si>
    <t>++</t>
  </si>
  <si>
    <t>Приложение 1
к  постановлению администрации муниципального образования                          Кандалакшский район от  05.07.2021 № 1219</t>
  </si>
  <si>
    <t>Приложение 2
к  постановлению администрации муниципального образования Кандалакшский район от 05.07.2021  № 1219</t>
  </si>
  <si>
    <t xml:space="preserve">Приложение 3
к  постановлению администрации муниципального образования Кандалакшский район от 05.07.2021 № 1219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</si>
</sst>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 applyFont="0" applyFill="0" applyBorder="0" applyAlignment="0" applyProtection="0"/>
  </cellStyleXfs>
  <cellXfs count="178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>
      <alignment horizontal="left" vertical="center" wrapText="1"/>
    </xf>
    <xf numFmtId="164" fontId="0" fillId="0" borderId="10" xfId="42" applyFont="1" applyFill="1" applyBorder="1" applyAlignment="1">
      <alignment horizontal="right" vertical="center" wrapText="1"/>
    </xf>
    <xf numFmtId="0" fontId="0" fillId="0" borderId="0" xfId="0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0" fillId="0" borderId="0" xfId="0" applyFo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>
      <alignment horizontal="left" vertical="center" wrapText="1"/>
    </xf>
    <xf numFmtId="164" fontId="18" fillId="0" borderId="18" xfId="42" applyFont="1" applyFill="1" applyBorder="1" applyAlignment="1">
      <alignment horizontal="right" vertical="top" wrapText="1"/>
    </xf>
    <xf numFmtId="164" fontId="0" fillId="0" borderId="10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18" fillId="0" borderId="10" xfId="42" applyNumberFormat="1" applyFont="1" applyFill="1" applyBorder="1" applyAlignment="1">
      <alignment horizontal="right" vertical="center" wrapText="1"/>
    </xf>
    <xf numFmtId="164" fontId="0" fillId="0" borderId="10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18" fillId="0" borderId="13" xfId="42" applyNumberFormat="1" applyFont="1" applyFill="1" applyBorder="1" applyAlignment="1">
      <alignment horizontal="right" vertical="center" wrapText="1"/>
    </xf>
    <xf numFmtId="164" fontId="0" fillId="0" borderId="10" xfId="42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vertical="center" wrapText="1"/>
    </xf>
    <xf numFmtId="0" fontId="0" fillId="33" borderId="0" xfId="0" applyFill="1">
      <alignment horizontal="left" vertical="center" wrapText="1"/>
    </xf>
    <xf numFmtId="164" fontId="18" fillId="0" borderId="18" xfId="42" applyFont="1" applyFill="1" applyBorder="1" applyAlignment="1">
      <alignment horizontal="center" wrapText="1"/>
    </xf>
    <xf numFmtId="0" fontId="0" fillId="33" borderId="0" xfId="0" applyFont="1" applyFill="1">
      <alignment horizontal="left" vertical="center" wrapText="1"/>
    </xf>
    <xf numFmtId="4" fontId="0" fillId="33" borderId="0" xfId="0" applyNumberFormat="1" applyFont="1" applyFill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18" fillId="0" borderId="10" xfId="42" applyFont="1" applyFill="1" applyBorder="1" applyAlignment="1">
      <alignment horizontal="right" vertical="center" wrapText="1"/>
    </xf>
    <xf numFmtId="0" fontId="0" fillId="0" borderId="17" xfId="0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0" fontId="18" fillId="34" borderId="0" xfId="0" applyFont="1" applyFill="1">
      <alignment horizontal="left" vertical="center" wrapText="1"/>
    </xf>
    <xf numFmtId="0" fontId="0" fillId="34" borderId="0" xfId="0" applyFill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4" fontId="22" fillId="0" borderId="10" xfId="42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35" borderId="0" xfId="0" applyFill="1">
      <alignment horizontal="left" vertical="center" wrapText="1"/>
    </xf>
    <xf numFmtId="43" fontId="0" fillId="0" borderId="10" xfId="0" applyNumberForma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0" xfId="0" applyFont="1" applyFill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64" fontId="20" fillId="0" borderId="10" xfId="42" applyFont="1" applyFill="1" applyBorder="1" applyAlignment="1">
      <alignment horizontal="right" vertical="top" wrapText="1"/>
    </xf>
    <xf numFmtId="0" fontId="0" fillId="35" borderId="0" xfId="0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wrapText="1"/>
    </xf>
    <xf numFmtId="164" fontId="0" fillId="0" borderId="13" xfId="42" applyNumberFormat="1" applyFont="1" applyFill="1" applyBorder="1" applyAlignment="1">
      <alignment horizontal="right" vertical="center" wrapText="1"/>
    </xf>
    <xf numFmtId="164" fontId="18" fillId="0" borderId="10" xfId="42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center" vertical="center" wrapText="1"/>
    </xf>
    <xf numFmtId="164" fontId="18" fillId="0" borderId="18" xfId="42" applyFont="1" applyFill="1" applyBorder="1" applyAlignment="1">
      <alignment horizontal="right" wrapText="1"/>
    </xf>
    <xf numFmtId="164" fontId="20" fillId="0" borderId="10" xfId="42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vertical="center" wrapText="1"/>
    </xf>
    <xf numFmtId="164" fontId="20" fillId="0" borderId="10" xfId="42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4" fontId="0" fillId="0" borderId="18" xfId="42" applyFont="1" applyFill="1" applyBorder="1" applyAlignment="1">
      <alignment horizontal="right" wrapText="1"/>
    </xf>
    <xf numFmtId="0" fontId="0" fillId="0" borderId="10" xfId="0" applyBorder="1">
      <alignment horizontal="left" vertical="center" wrapText="1"/>
    </xf>
    <xf numFmtId="0" fontId="0" fillId="33" borderId="10" xfId="0" applyFill="1" applyBorder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wrapText="1"/>
    </xf>
    <xf numFmtId="4" fontId="0" fillId="33" borderId="10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3" fontId="0" fillId="0" borderId="0" xfId="0" applyNumberFormat="1">
      <alignment horizontal="left" vertical="center" wrapText="1"/>
    </xf>
    <xf numFmtId="43" fontId="0" fillId="0" borderId="0" xfId="0" quotePrefix="1" applyNumberFormat="1">
      <alignment horizontal="left" vertical="center" wrapText="1"/>
    </xf>
    <xf numFmtId="43" fontId="0" fillId="33" borderId="0" xfId="0" applyNumberFormat="1" applyFill="1">
      <alignment horizontal="left" vertical="center" wrapText="1"/>
    </xf>
    <xf numFmtId="4" fontId="0" fillId="33" borderId="0" xfId="0" applyNumberFormat="1" applyFill="1">
      <alignment horizontal="left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164" fontId="18" fillId="0" borderId="10" xfId="42" applyNumberFormat="1" applyFont="1" applyFill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0" fillId="0" borderId="22" xfId="0" applyFill="1" applyBorder="1">
      <alignment horizontal="left" vertical="center" wrapText="1"/>
    </xf>
    <xf numFmtId="43" fontId="18" fillId="0" borderId="22" xfId="0" applyNumberFormat="1" applyFont="1" applyFill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center" vertical="center" wrapText="1"/>
    </xf>
    <xf numFmtId="165" fontId="18" fillId="0" borderId="22" xfId="0" applyNumberFormat="1" applyFont="1" applyFill="1" applyBorder="1" applyAlignment="1">
      <alignment horizontal="right" vertical="center" wrapText="1"/>
    </xf>
    <xf numFmtId="4" fontId="18" fillId="0" borderId="22" xfId="0" applyNumberFormat="1" applyFont="1" applyFill="1" applyBorder="1">
      <alignment horizontal="left" vertical="center" wrapText="1"/>
    </xf>
    <xf numFmtId="0" fontId="18" fillId="0" borderId="22" xfId="0" applyFont="1" applyFill="1" applyBorder="1" applyAlignment="1">
      <alignment horizontal="right" vertical="center" wrapText="1"/>
    </xf>
    <xf numFmtId="4" fontId="18" fillId="0" borderId="22" xfId="0" applyNumberFormat="1" applyFont="1" applyFill="1" applyBorder="1" applyAlignment="1">
      <alignment horizontal="right" vertical="center" wrapText="1"/>
    </xf>
    <xf numFmtId="0" fontId="0" fillId="0" borderId="23" xfId="0" applyFill="1" applyBorder="1">
      <alignment horizontal="left" vertical="center" wrapText="1"/>
    </xf>
    <xf numFmtId="4" fontId="0" fillId="0" borderId="0" xfId="0" applyNumberFormat="1" applyFill="1">
      <alignment horizontal="left" vertical="center" wrapText="1"/>
    </xf>
    <xf numFmtId="164" fontId="18" fillId="0" borderId="10" xfId="42" applyFont="1" applyFill="1" applyBorder="1" applyAlignment="1">
      <alignment horizontal="right" vertical="top" wrapText="1"/>
    </xf>
    <xf numFmtId="164" fontId="20" fillId="0" borderId="10" xfId="42" applyFont="1" applyFill="1" applyBorder="1" applyAlignment="1">
      <alignment horizontal="right" vertical="center" wrapText="1"/>
    </xf>
    <xf numFmtId="0" fontId="0" fillId="34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textRotation="90" wrapText="1"/>
    </xf>
    <xf numFmtId="0" fontId="0" fillId="33" borderId="14" xfId="0" applyFont="1" applyFill="1" applyBorder="1" applyAlignment="1">
      <alignment horizontal="center" vertical="center" textRotation="90" wrapText="1"/>
    </xf>
    <xf numFmtId="0" fontId="0" fillId="33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textRotation="90" wrapText="1"/>
    </xf>
    <xf numFmtId="0" fontId="0" fillId="33" borderId="20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textRotation="90" wrapText="1"/>
    </xf>
    <xf numFmtId="0" fontId="0" fillId="33" borderId="23" xfId="0" applyFont="1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E46"/>
  <sheetViews>
    <sheetView view="pageBreakPreview" topLeftCell="M1" zoomScaleNormal="80" zoomScaleSheetLayoutView="100" zoomScalePageLayoutView="80" workbookViewId="0">
      <selection activeCell="Q1" sqref="Q1"/>
    </sheetView>
  </sheetViews>
  <sheetFormatPr defaultColWidth="0" defaultRowHeight="12.75" x14ac:dyDescent="0.2"/>
  <cols>
    <col min="1" max="1" width="6.83203125" customWidth="1"/>
    <col min="2" max="2" width="45.83203125" customWidth="1"/>
    <col min="3" max="5" width="7.1640625" style="9" customWidth="1"/>
    <col min="6" max="6" width="8.33203125" customWidth="1"/>
    <col min="7" max="7" width="8.33203125" style="9" customWidth="1"/>
    <col min="8" max="8" width="12.33203125" customWidth="1"/>
    <col min="9" max="10" width="5.6640625" customWidth="1"/>
    <col min="11" max="11" width="14" customWidth="1"/>
    <col min="12" max="12" width="13.6640625" style="30" customWidth="1"/>
    <col min="13" max="13" width="10.33203125" customWidth="1"/>
    <col min="14" max="14" width="12.83203125" customWidth="1"/>
    <col min="15" max="15" width="17.83203125" customWidth="1"/>
    <col min="16" max="16" width="8.33203125" customWidth="1"/>
    <col min="17" max="17" width="14.33203125" customWidth="1"/>
    <col min="18" max="18" width="8.33203125" customWidth="1"/>
    <col min="19" max="19" width="18.1640625" customWidth="1"/>
    <col min="20" max="20" width="18.1640625" style="9" customWidth="1"/>
    <col min="21" max="21" width="15.83203125" style="30" customWidth="1"/>
    <col min="22" max="22" width="10.5" customWidth="1"/>
    <col min="23" max="24" width="9.1640625" customWidth="1"/>
    <col min="25" max="33" width="9.33203125" hidden="1" customWidth="1"/>
    <col min="34" max="34" width="1.33203125" hidden="1" customWidth="1"/>
    <col min="35" max="60" width="9.33203125" hidden="1" customWidth="1"/>
    <col min="61" max="61" width="7.6640625" hidden="1" customWidth="1"/>
    <col min="62" max="88" width="9.33203125" hidden="1" customWidth="1"/>
    <col min="89" max="89" width="0.1640625" hidden="1" customWidth="1"/>
    <col min="90" max="329" width="9.33203125" hidden="1" customWidth="1"/>
    <col min="16085" max="16093" width="9.33203125" hidden="1"/>
    <col min="16094" max="16094" width="1.33203125" hidden="1"/>
    <col min="16095" max="16120" width="9.33203125" hidden="1"/>
    <col min="16121" max="16121" width="7.6640625" hidden="1"/>
    <col min="16122" max="16148" width="9.33203125" hidden="1"/>
    <col min="16149" max="16151" width="0.1640625" hidden="1"/>
    <col min="16152" max="16384" width="9.33203125" hidden="1"/>
  </cols>
  <sheetData>
    <row r="1" spans="1:108" s="18" customFormat="1" ht="72.75" customHeight="1" x14ac:dyDescent="0.2">
      <c r="L1" s="32"/>
      <c r="S1" s="119" t="s">
        <v>129</v>
      </c>
      <c r="T1" s="119"/>
      <c r="U1" s="119"/>
      <c r="V1" s="119"/>
      <c r="W1" s="119"/>
      <c r="X1" s="119"/>
    </row>
    <row r="2" spans="1:108" ht="45" customHeight="1" x14ac:dyDescent="0.2">
      <c r="A2" s="140" t="s">
        <v>127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108" s="9" customFormat="1" ht="24" customHeight="1" x14ac:dyDescent="0.2">
      <c r="A3" s="67"/>
      <c r="B3" s="152" t="s">
        <v>114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108" ht="29.25" customHeight="1" x14ac:dyDescent="0.2">
      <c r="A4" s="134" t="s">
        <v>0</v>
      </c>
      <c r="B4" s="134" t="s">
        <v>1</v>
      </c>
      <c r="C4" s="137" t="s">
        <v>81</v>
      </c>
      <c r="D4" s="137" t="s">
        <v>80</v>
      </c>
      <c r="E4" s="137" t="s">
        <v>82</v>
      </c>
      <c r="F4" s="128" t="s">
        <v>2</v>
      </c>
      <c r="G4" s="128"/>
      <c r="H4" s="137" t="s">
        <v>3</v>
      </c>
      <c r="I4" s="137" t="s">
        <v>4</v>
      </c>
      <c r="J4" s="137" t="s">
        <v>5</v>
      </c>
      <c r="K4" s="137" t="s">
        <v>6</v>
      </c>
      <c r="L4" s="147" t="s">
        <v>7</v>
      </c>
      <c r="M4" s="148"/>
      <c r="N4" s="137" t="s">
        <v>8</v>
      </c>
      <c r="O4" s="125" t="s">
        <v>9</v>
      </c>
      <c r="P4" s="126"/>
      <c r="Q4" s="126"/>
      <c r="R4" s="126"/>
      <c r="S4" s="126"/>
      <c r="T4" s="127"/>
      <c r="U4" s="141" t="s">
        <v>10</v>
      </c>
      <c r="V4" s="137" t="s">
        <v>11</v>
      </c>
      <c r="W4" s="144" t="s">
        <v>12</v>
      </c>
      <c r="X4" s="144" t="s">
        <v>13</v>
      </c>
    </row>
    <row r="5" spans="1:108" ht="12.75" customHeight="1" x14ac:dyDescent="0.2">
      <c r="A5" s="135"/>
      <c r="B5" s="135"/>
      <c r="C5" s="138"/>
      <c r="D5" s="138"/>
      <c r="E5" s="138"/>
      <c r="F5" s="138" t="s">
        <v>83</v>
      </c>
      <c r="G5" s="138" t="s">
        <v>84</v>
      </c>
      <c r="H5" s="138"/>
      <c r="I5" s="138"/>
      <c r="J5" s="138"/>
      <c r="K5" s="138"/>
      <c r="L5" s="141" t="s">
        <v>14</v>
      </c>
      <c r="M5" s="137" t="s">
        <v>15</v>
      </c>
      <c r="N5" s="138"/>
      <c r="O5" s="137" t="s">
        <v>14</v>
      </c>
      <c r="P5" s="128" t="s">
        <v>16</v>
      </c>
      <c r="Q5" s="128"/>
      <c r="R5" s="128"/>
      <c r="S5" s="128"/>
      <c r="T5" s="128"/>
      <c r="U5" s="142"/>
      <c r="V5" s="138"/>
      <c r="W5" s="145"/>
      <c r="X5" s="145"/>
    </row>
    <row r="6" spans="1:108" ht="107.25" customHeight="1" x14ac:dyDescent="0.2">
      <c r="A6" s="135"/>
      <c r="B6" s="135"/>
      <c r="C6" s="138"/>
      <c r="D6" s="138"/>
      <c r="E6" s="138"/>
      <c r="F6" s="138"/>
      <c r="G6" s="138"/>
      <c r="H6" s="138"/>
      <c r="I6" s="138"/>
      <c r="J6" s="138"/>
      <c r="K6" s="139"/>
      <c r="L6" s="143"/>
      <c r="M6" s="139"/>
      <c r="N6" s="139"/>
      <c r="O6" s="139"/>
      <c r="P6" s="11" t="s">
        <v>17</v>
      </c>
      <c r="Q6" s="11" t="s">
        <v>18</v>
      </c>
      <c r="R6" s="13" t="s">
        <v>19</v>
      </c>
      <c r="S6" s="11" t="s">
        <v>20</v>
      </c>
      <c r="T6" s="11" t="s">
        <v>85</v>
      </c>
      <c r="U6" s="143"/>
      <c r="V6" s="139"/>
      <c r="W6" s="145"/>
      <c r="X6" s="145"/>
    </row>
    <row r="7" spans="1:108" ht="18.75" customHeight="1" x14ac:dyDescent="0.2">
      <c r="A7" s="136"/>
      <c r="B7" s="136"/>
      <c r="C7" s="139"/>
      <c r="D7" s="139"/>
      <c r="E7" s="139"/>
      <c r="F7" s="139"/>
      <c r="G7" s="139"/>
      <c r="H7" s="139"/>
      <c r="I7" s="139"/>
      <c r="J7" s="139"/>
      <c r="K7" s="14" t="s">
        <v>21</v>
      </c>
      <c r="L7" s="10" t="s">
        <v>21</v>
      </c>
      <c r="M7" s="14" t="s">
        <v>21</v>
      </c>
      <c r="N7" s="14" t="s">
        <v>22</v>
      </c>
      <c r="O7" s="14" t="s">
        <v>23</v>
      </c>
      <c r="P7" s="14" t="s">
        <v>23</v>
      </c>
      <c r="Q7" s="14" t="s">
        <v>23</v>
      </c>
      <c r="R7" s="14" t="s">
        <v>23</v>
      </c>
      <c r="S7" s="14" t="s">
        <v>23</v>
      </c>
      <c r="T7" s="14" t="s">
        <v>23</v>
      </c>
      <c r="U7" s="10" t="s">
        <v>24</v>
      </c>
      <c r="V7" s="14" t="s">
        <v>24</v>
      </c>
      <c r="W7" s="146"/>
      <c r="X7" s="146"/>
    </row>
    <row r="8" spans="1:108" x14ac:dyDescent="0.2">
      <c r="A8" s="14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 t="s">
        <v>33</v>
      </c>
      <c r="J8" s="14" t="s">
        <v>34</v>
      </c>
      <c r="K8" s="14" t="s">
        <v>35</v>
      </c>
      <c r="L8" s="10" t="s">
        <v>36</v>
      </c>
      <c r="M8" s="14" t="s">
        <v>37</v>
      </c>
      <c r="N8" s="14" t="s">
        <v>38</v>
      </c>
      <c r="O8" s="14" t="s">
        <v>39</v>
      </c>
      <c r="P8" s="14" t="s">
        <v>40</v>
      </c>
      <c r="Q8" s="14" t="s">
        <v>41</v>
      </c>
      <c r="R8" s="14" t="s">
        <v>88</v>
      </c>
      <c r="S8" s="14" t="s">
        <v>89</v>
      </c>
      <c r="T8" s="14" t="s">
        <v>90</v>
      </c>
      <c r="U8" s="10" t="s">
        <v>91</v>
      </c>
      <c r="V8" s="14" t="s">
        <v>92</v>
      </c>
      <c r="W8" s="14" t="s">
        <v>93</v>
      </c>
      <c r="X8" s="14" t="s">
        <v>94</v>
      </c>
    </row>
    <row r="9" spans="1:108" ht="24" customHeight="1" x14ac:dyDescent="0.2">
      <c r="A9" s="122" t="s">
        <v>62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</row>
    <row r="10" spans="1:108" s="41" customFormat="1" ht="12.75" customHeight="1" x14ac:dyDescent="0.2">
      <c r="A10" s="4">
        <v>1</v>
      </c>
      <c r="B10" s="43" t="s">
        <v>63</v>
      </c>
      <c r="C10" s="4" t="s">
        <v>86</v>
      </c>
      <c r="D10" s="15" t="s">
        <v>87</v>
      </c>
      <c r="E10" s="4" t="s">
        <v>61</v>
      </c>
      <c r="F10" s="4">
        <v>1959</v>
      </c>
      <c r="G10" s="4"/>
      <c r="H10" s="54" t="s">
        <v>60</v>
      </c>
      <c r="I10" s="4">
        <v>4</v>
      </c>
      <c r="J10" s="4">
        <v>2</v>
      </c>
      <c r="K10" s="25">
        <v>1278.5999999999999</v>
      </c>
      <c r="L10" s="25">
        <v>1257.3</v>
      </c>
      <c r="M10" s="39"/>
      <c r="N10" s="4">
        <v>49</v>
      </c>
      <c r="O10" s="23">
        <v>3725717.4</v>
      </c>
      <c r="P10" s="44"/>
      <c r="Q10" s="44"/>
      <c r="R10" s="44"/>
      <c r="S10" s="23">
        <v>3725717.4</v>
      </c>
      <c r="T10" s="46"/>
      <c r="U10" s="23">
        <v>3828.51</v>
      </c>
      <c r="V10" s="50">
        <v>12634.74</v>
      </c>
      <c r="W10" s="4">
        <v>2020</v>
      </c>
      <c r="X10" s="4">
        <v>2020</v>
      </c>
    </row>
    <row r="11" spans="1:108" s="60" customFormat="1" ht="13.5" customHeight="1" x14ac:dyDescent="0.2">
      <c r="A11" s="57">
        <v>2</v>
      </c>
      <c r="B11" s="3" t="s">
        <v>67</v>
      </c>
      <c r="C11" s="4" t="s">
        <v>86</v>
      </c>
      <c r="D11" s="57" t="s">
        <v>87</v>
      </c>
      <c r="E11" s="4" t="s">
        <v>61</v>
      </c>
      <c r="F11" s="57">
        <v>1979</v>
      </c>
      <c r="G11" s="57"/>
      <c r="H11" s="57" t="s">
        <v>60</v>
      </c>
      <c r="I11" s="4">
        <v>5</v>
      </c>
      <c r="J11" s="4">
        <v>4</v>
      </c>
      <c r="K11" s="25">
        <v>4359.5</v>
      </c>
      <c r="L11" s="25">
        <v>4104.3</v>
      </c>
      <c r="M11" s="39"/>
      <c r="N11" s="4">
        <v>115</v>
      </c>
      <c r="O11" s="23">
        <v>31005.5</v>
      </c>
      <c r="P11" s="44"/>
      <c r="Q11" s="44"/>
      <c r="R11" s="44"/>
      <c r="S11" s="23">
        <v>31005.5</v>
      </c>
      <c r="T11" s="46"/>
      <c r="U11" s="23">
        <v>2760.17</v>
      </c>
      <c r="V11" s="50">
        <v>11371.98</v>
      </c>
      <c r="W11" s="4">
        <v>2020</v>
      </c>
      <c r="X11" s="4">
        <v>2020</v>
      </c>
    </row>
    <row r="12" spans="1:108" s="42" customFormat="1" x14ac:dyDescent="0.2">
      <c r="A12" s="4">
        <v>3</v>
      </c>
      <c r="B12" s="53" t="s">
        <v>65</v>
      </c>
      <c r="C12" s="4" t="s">
        <v>86</v>
      </c>
      <c r="D12" s="15" t="s">
        <v>113</v>
      </c>
      <c r="E12" s="4" t="s">
        <v>61</v>
      </c>
      <c r="F12" s="4">
        <v>1953</v>
      </c>
      <c r="G12" s="4"/>
      <c r="H12" s="54" t="s">
        <v>60</v>
      </c>
      <c r="I12" s="4">
        <v>3</v>
      </c>
      <c r="J12" s="4">
        <v>1</v>
      </c>
      <c r="K12" s="25">
        <v>690.7</v>
      </c>
      <c r="L12" s="25">
        <v>636.9</v>
      </c>
      <c r="M12" s="53"/>
      <c r="N12" s="4">
        <v>17</v>
      </c>
      <c r="O12" s="23">
        <v>2454923.8199999998</v>
      </c>
      <c r="P12" s="56"/>
      <c r="Q12" s="56"/>
      <c r="R12" s="56"/>
      <c r="S12" s="23">
        <v>2454923.8199999998</v>
      </c>
      <c r="T12" s="46"/>
      <c r="U12" s="23">
        <v>3828.51</v>
      </c>
      <c r="V12" s="50">
        <v>12634.74</v>
      </c>
      <c r="W12" s="4">
        <v>2020</v>
      </c>
      <c r="X12" s="4">
        <v>2020</v>
      </c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</row>
    <row r="13" spans="1:108" s="66" customFormat="1" ht="12.75" customHeight="1" x14ac:dyDescent="0.2">
      <c r="A13" s="4">
        <v>4</v>
      </c>
      <c r="B13" s="53" t="s">
        <v>64</v>
      </c>
      <c r="C13" s="4" t="s">
        <v>86</v>
      </c>
      <c r="D13" s="15" t="s">
        <v>113</v>
      </c>
      <c r="E13" s="4" t="s">
        <v>61</v>
      </c>
      <c r="F13" s="4">
        <v>1956</v>
      </c>
      <c r="G13" s="4"/>
      <c r="H13" s="57" t="s">
        <v>60</v>
      </c>
      <c r="I13" s="4">
        <v>2</v>
      </c>
      <c r="J13" s="4">
        <v>1</v>
      </c>
      <c r="K13" s="25">
        <v>453.3</v>
      </c>
      <c r="L13" s="25">
        <v>414.2</v>
      </c>
      <c r="M13" s="53"/>
      <c r="N13" s="4">
        <v>19</v>
      </c>
      <c r="O13" s="23">
        <v>12452.39</v>
      </c>
      <c r="P13" s="56"/>
      <c r="Q13" s="56"/>
      <c r="R13" s="56"/>
      <c r="S13" s="23">
        <v>12452.39</v>
      </c>
      <c r="T13" s="46"/>
      <c r="U13" s="23">
        <v>6183.99</v>
      </c>
      <c r="V13" s="50">
        <v>14922.6</v>
      </c>
      <c r="W13" s="4">
        <v>2020</v>
      </c>
      <c r="X13" s="4">
        <v>2020</v>
      </c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</row>
    <row r="14" spans="1:108" s="55" customFormat="1" x14ac:dyDescent="0.2">
      <c r="A14" s="54">
        <v>5</v>
      </c>
      <c r="B14" s="3" t="s">
        <v>112</v>
      </c>
      <c r="C14" s="54" t="s">
        <v>86</v>
      </c>
      <c r="D14" s="15" t="s">
        <v>87</v>
      </c>
      <c r="E14" s="4" t="s">
        <v>61</v>
      </c>
      <c r="F14" s="54">
        <v>1961</v>
      </c>
      <c r="G14" s="54"/>
      <c r="H14" s="54" t="s">
        <v>60</v>
      </c>
      <c r="I14" s="54">
        <v>3</v>
      </c>
      <c r="J14" s="54">
        <v>3</v>
      </c>
      <c r="K14" s="25">
        <v>1854.2</v>
      </c>
      <c r="L14" s="25">
        <v>1748.6</v>
      </c>
      <c r="M14" s="3"/>
      <c r="N14" s="54">
        <v>54</v>
      </c>
      <c r="O14" s="23">
        <v>7256584.4100000001</v>
      </c>
      <c r="P14" s="45"/>
      <c r="Q14" s="45"/>
      <c r="R14" s="45"/>
      <c r="S14" s="23">
        <v>7256584.4100000001</v>
      </c>
      <c r="T14" s="47"/>
      <c r="U14" s="23">
        <v>3828.51</v>
      </c>
      <c r="V14" s="51">
        <v>12634.74</v>
      </c>
      <c r="W14" s="54">
        <v>2020</v>
      </c>
      <c r="X14" s="54">
        <v>2020</v>
      </c>
    </row>
    <row r="15" spans="1:108" s="41" customFormat="1" ht="15" customHeight="1" x14ac:dyDescent="0.2">
      <c r="A15" s="54">
        <v>6</v>
      </c>
      <c r="B15" s="3" t="s">
        <v>66</v>
      </c>
      <c r="C15" s="4" t="s">
        <v>86</v>
      </c>
      <c r="D15" s="15" t="s">
        <v>87</v>
      </c>
      <c r="E15" s="4" t="s">
        <v>61</v>
      </c>
      <c r="F15" s="54">
        <v>1961</v>
      </c>
      <c r="G15" s="54"/>
      <c r="H15" s="54" t="s">
        <v>60</v>
      </c>
      <c r="I15" s="4">
        <v>4</v>
      </c>
      <c r="J15" s="4">
        <v>2</v>
      </c>
      <c r="K15" s="25">
        <v>1702.5</v>
      </c>
      <c r="L15" s="25">
        <v>1440.5</v>
      </c>
      <c r="M15" s="39"/>
      <c r="N15" s="4">
        <v>64</v>
      </c>
      <c r="O15" s="23">
        <v>3154401.36</v>
      </c>
      <c r="P15" s="44"/>
      <c r="Q15" s="44"/>
      <c r="R15" s="44"/>
      <c r="S15" s="23">
        <v>3154401.36</v>
      </c>
      <c r="T15" s="46"/>
      <c r="U15" s="23">
        <v>3828.51</v>
      </c>
      <c r="V15" s="50">
        <v>12634.74</v>
      </c>
      <c r="W15" s="54">
        <v>2020</v>
      </c>
      <c r="X15" s="4">
        <v>2020</v>
      </c>
    </row>
    <row r="16" spans="1:108" s="41" customFormat="1" x14ac:dyDescent="0.2">
      <c r="A16" s="68">
        <v>7</v>
      </c>
      <c r="B16" s="3" t="s">
        <v>116</v>
      </c>
      <c r="C16" s="72" t="s">
        <v>86</v>
      </c>
      <c r="D16" s="69" t="s">
        <v>113</v>
      </c>
      <c r="E16" s="72" t="s">
        <v>61</v>
      </c>
      <c r="F16" s="68">
        <v>1939</v>
      </c>
      <c r="G16" s="68"/>
      <c r="H16" s="68" t="s">
        <v>117</v>
      </c>
      <c r="I16" s="4">
        <v>2</v>
      </c>
      <c r="J16" s="4">
        <v>2</v>
      </c>
      <c r="K16" s="70">
        <v>603.1</v>
      </c>
      <c r="L16" s="70">
        <v>541</v>
      </c>
      <c r="M16" s="39"/>
      <c r="N16" s="4">
        <v>13</v>
      </c>
      <c r="O16" s="23">
        <v>1016324.71</v>
      </c>
      <c r="P16" s="39"/>
      <c r="Q16" s="75">
        <v>1016324.71</v>
      </c>
      <c r="R16" s="39"/>
      <c r="S16" s="23" t="s">
        <v>61</v>
      </c>
      <c r="T16" s="46"/>
      <c r="U16" s="23">
        <v>1878.6</v>
      </c>
      <c r="V16" s="50">
        <v>14395.26</v>
      </c>
      <c r="W16" s="4">
        <v>2020</v>
      </c>
      <c r="X16" s="4">
        <v>2021</v>
      </c>
    </row>
    <row r="17" spans="1:108" s="60" customFormat="1" x14ac:dyDescent="0.2">
      <c r="A17" s="79">
        <v>8</v>
      </c>
      <c r="B17" s="3" t="s">
        <v>118</v>
      </c>
      <c r="C17" s="72" t="s">
        <v>86</v>
      </c>
      <c r="D17" s="69" t="s">
        <v>113</v>
      </c>
      <c r="E17" s="72" t="s">
        <v>61</v>
      </c>
      <c r="F17" s="79">
        <v>1953</v>
      </c>
      <c r="G17" s="79"/>
      <c r="H17" s="79" t="s">
        <v>60</v>
      </c>
      <c r="I17" s="4">
        <v>2</v>
      </c>
      <c r="J17" s="4">
        <v>2</v>
      </c>
      <c r="K17" s="70">
        <v>837.6</v>
      </c>
      <c r="L17" s="70">
        <v>611.1</v>
      </c>
      <c r="M17" s="39"/>
      <c r="N17" s="4">
        <v>18</v>
      </c>
      <c r="O17" s="23">
        <v>5200000</v>
      </c>
      <c r="P17" s="39"/>
      <c r="Q17" s="75">
        <v>5200000</v>
      </c>
      <c r="R17" s="39"/>
      <c r="S17" s="23" t="s">
        <v>61</v>
      </c>
      <c r="T17" s="46"/>
      <c r="U17" s="23">
        <v>6208.21</v>
      </c>
      <c r="V17" s="50">
        <v>14922.6</v>
      </c>
      <c r="W17" s="4">
        <v>2020</v>
      </c>
      <c r="X17" s="4">
        <v>2021</v>
      </c>
    </row>
    <row r="18" spans="1:108" s="60" customFormat="1" x14ac:dyDescent="0.2">
      <c r="A18" s="129" t="s">
        <v>68</v>
      </c>
      <c r="B18" s="130"/>
      <c r="C18" s="43"/>
      <c r="D18" s="80"/>
      <c r="E18" s="80"/>
      <c r="F18" s="39"/>
      <c r="G18" s="39"/>
      <c r="H18" s="39"/>
      <c r="I18" s="39"/>
      <c r="J18" s="4"/>
      <c r="K18" s="27">
        <f>SUM(K10:K17)</f>
        <v>11779.5</v>
      </c>
      <c r="L18" s="27">
        <f>SUM(L10:L17)</f>
        <v>10753.9</v>
      </c>
      <c r="M18" s="39"/>
      <c r="N18" s="49">
        <f>SUM(N10:N17)</f>
        <v>349</v>
      </c>
      <c r="O18" s="24">
        <f>SUM(O10:O17)</f>
        <v>22851409.59</v>
      </c>
      <c r="P18" s="24"/>
      <c r="Q18" s="24">
        <f>SUM(Q16:Q17)</f>
        <v>6216324.71</v>
      </c>
      <c r="R18" s="24"/>
      <c r="S18" s="24">
        <f>S10+S11+S12+S13+S14+S15</f>
        <v>16635084.880000001</v>
      </c>
      <c r="T18" s="48"/>
      <c r="U18" s="24">
        <f>SUM(U10:U17)</f>
        <v>32345.01</v>
      </c>
      <c r="V18" s="50"/>
      <c r="W18" s="39"/>
      <c r="X18" s="39"/>
    </row>
    <row r="19" spans="1:108" s="2" customFormat="1" ht="26.25" customHeight="1" x14ac:dyDescent="0.2">
      <c r="A19" s="131" t="s">
        <v>69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3"/>
    </row>
    <row r="20" spans="1:108" s="41" customFormat="1" x14ac:dyDescent="0.2">
      <c r="A20" s="98">
        <v>1</v>
      </c>
      <c r="B20" s="3" t="s">
        <v>73</v>
      </c>
      <c r="C20" s="98" t="s">
        <v>86</v>
      </c>
      <c r="D20" s="15" t="s">
        <v>113</v>
      </c>
      <c r="E20" s="98" t="s">
        <v>61</v>
      </c>
      <c r="F20" s="98">
        <v>1958</v>
      </c>
      <c r="G20" s="98"/>
      <c r="H20" s="98" t="s">
        <v>60</v>
      </c>
      <c r="I20" s="4">
        <v>3</v>
      </c>
      <c r="J20" s="4">
        <v>2</v>
      </c>
      <c r="K20" s="25">
        <v>1086.9000000000001</v>
      </c>
      <c r="L20" s="25">
        <v>962</v>
      </c>
      <c r="M20" s="39"/>
      <c r="N20" s="4">
        <v>38</v>
      </c>
      <c r="O20" s="23">
        <f>L20*U20</f>
        <v>5024285.5</v>
      </c>
      <c r="P20" s="39"/>
      <c r="Q20" s="39"/>
      <c r="R20" s="39"/>
      <c r="S20" s="23">
        <f>O20</f>
        <v>5024285.5</v>
      </c>
      <c r="T20" s="46"/>
      <c r="U20" s="23">
        <v>5222.75</v>
      </c>
      <c r="V20" s="50">
        <v>12634.74</v>
      </c>
      <c r="W20" s="4">
        <v>2021</v>
      </c>
      <c r="X20" s="4">
        <v>2021</v>
      </c>
    </row>
    <row r="21" spans="1:108" s="60" customFormat="1" ht="13.5" customHeight="1" x14ac:dyDescent="0.2">
      <c r="A21" s="98">
        <v>2</v>
      </c>
      <c r="B21" s="3" t="s">
        <v>67</v>
      </c>
      <c r="C21" s="4" t="s">
        <v>86</v>
      </c>
      <c r="D21" s="98" t="s">
        <v>87</v>
      </c>
      <c r="E21" s="98" t="s">
        <v>61</v>
      </c>
      <c r="F21" s="98">
        <v>1979</v>
      </c>
      <c r="G21" s="98"/>
      <c r="H21" s="98" t="s">
        <v>60</v>
      </c>
      <c r="I21" s="4">
        <v>5</v>
      </c>
      <c r="J21" s="4">
        <v>4</v>
      </c>
      <c r="K21" s="25">
        <v>4359.5</v>
      </c>
      <c r="L21" s="25">
        <v>4104.3</v>
      </c>
      <c r="M21" s="39"/>
      <c r="N21" s="4">
        <v>115</v>
      </c>
      <c r="O21" s="23">
        <f>L21*U21</f>
        <v>11328565.73</v>
      </c>
      <c r="P21" s="44"/>
      <c r="Q21" s="44"/>
      <c r="R21" s="44"/>
      <c r="S21" s="23">
        <f>O21</f>
        <v>11328565.73</v>
      </c>
      <c r="T21" s="46"/>
      <c r="U21" s="23">
        <v>2760.17</v>
      </c>
      <c r="V21" s="50">
        <v>11371.98</v>
      </c>
      <c r="W21" s="4">
        <v>2021</v>
      </c>
      <c r="X21" s="4">
        <v>2022</v>
      </c>
    </row>
    <row r="22" spans="1:108" s="66" customFormat="1" ht="12.75" customHeight="1" x14ac:dyDescent="0.2">
      <c r="A22" s="4">
        <v>3</v>
      </c>
      <c r="B22" s="53" t="s">
        <v>64</v>
      </c>
      <c r="C22" s="4" t="s">
        <v>86</v>
      </c>
      <c r="D22" s="15" t="s">
        <v>113</v>
      </c>
      <c r="E22" s="98" t="s">
        <v>61</v>
      </c>
      <c r="F22" s="4">
        <v>1956</v>
      </c>
      <c r="G22" s="4"/>
      <c r="H22" s="98" t="s">
        <v>60</v>
      </c>
      <c r="I22" s="4">
        <v>2</v>
      </c>
      <c r="J22" s="4">
        <v>1</v>
      </c>
      <c r="K22" s="25">
        <v>453.3</v>
      </c>
      <c r="L22" s="25">
        <v>414.2</v>
      </c>
      <c r="M22" s="53"/>
      <c r="N22" s="4">
        <v>19</v>
      </c>
      <c r="O22" s="23">
        <f>S22</f>
        <v>2426576.46</v>
      </c>
      <c r="P22" s="56"/>
      <c r="Q22" s="56"/>
      <c r="R22" s="56"/>
      <c r="S22" s="23">
        <f>'Форма 2'!C23</f>
        <v>2426576.46</v>
      </c>
      <c r="T22" s="46"/>
      <c r="U22" s="23">
        <v>6183.99</v>
      </c>
      <c r="V22" s="50">
        <v>14922.6</v>
      </c>
      <c r="W22" s="4">
        <v>2021</v>
      </c>
      <c r="X22" s="4">
        <v>2021</v>
      </c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</row>
    <row r="23" spans="1:108" s="41" customFormat="1" x14ac:dyDescent="0.2">
      <c r="A23" s="98">
        <v>4</v>
      </c>
      <c r="B23" s="3" t="s">
        <v>71</v>
      </c>
      <c r="C23" s="98" t="s">
        <v>86</v>
      </c>
      <c r="D23" s="15" t="s">
        <v>113</v>
      </c>
      <c r="E23" s="98" t="s">
        <v>61</v>
      </c>
      <c r="F23" s="98">
        <v>1956</v>
      </c>
      <c r="G23" s="98"/>
      <c r="H23" s="98" t="s">
        <v>60</v>
      </c>
      <c r="I23" s="4">
        <v>2</v>
      </c>
      <c r="J23" s="4">
        <v>1</v>
      </c>
      <c r="K23" s="25">
        <v>455.4</v>
      </c>
      <c r="L23" s="25">
        <v>412.6</v>
      </c>
      <c r="M23" s="39"/>
      <c r="N23" s="4">
        <v>14</v>
      </c>
      <c r="O23" s="23">
        <v>2633908.37</v>
      </c>
      <c r="P23" s="39"/>
      <c r="Q23" s="39"/>
      <c r="R23" s="39"/>
      <c r="S23" s="23">
        <v>2633908.37</v>
      </c>
      <c r="T23" s="46"/>
      <c r="U23" s="23">
        <v>6183.99</v>
      </c>
      <c r="V23" s="50">
        <v>14922.6</v>
      </c>
      <c r="W23" s="4">
        <v>2021</v>
      </c>
      <c r="X23" s="4">
        <v>2021</v>
      </c>
    </row>
    <row r="24" spans="1:108" s="41" customFormat="1" x14ac:dyDescent="0.2">
      <c r="A24" s="98">
        <v>5</v>
      </c>
      <c r="B24" s="3" t="s">
        <v>70</v>
      </c>
      <c r="C24" s="98" t="s">
        <v>86</v>
      </c>
      <c r="D24" s="15" t="s">
        <v>87</v>
      </c>
      <c r="E24" s="98" t="s">
        <v>61</v>
      </c>
      <c r="F24" s="98">
        <v>1961</v>
      </c>
      <c r="G24" s="98"/>
      <c r="H24" s="98" t="s">
        <v>60</v>
      </c>
      <c r="I24" s="4">
        <v>4</v>
      </c>
      <c r="J24" s="4">
        <v>2</v>
      </c>
      <c r="K24" s="25">
        <v>1407.7</v>
      </c>
      <c r="L24" s="25">
        <v>1289.0999999999999</v>
      </c>
      <c r="M24" s="39"/>
      <c r="N24" s="4">
        <v>72</v>
      </c>
      <c r="O24" s="23">
        <v>7892629.1299999999</v>
      </c>
      <c r="P24" s="39"/>
      <c r="Q24" s="39"/>
      <c r="R24" s="39"/>
      <c r="S24" s="23">
        <v>7892629.1299999999</v>
      </c>
      <c r="T24" s="46"/>
      <c r="U24" s="23">
        <v>5975.33</v>
      </c>
      <c r="V24" s="50">
        <v>12634.74</v>
      </c>
      <c r="W24" s="4">
        <v>2021</v>
      </c>
      <c r="X24" s="4">
        <v>2021</v>
      </c>
    </row>
    <row r="25" spans="1:108" s="41" customFormat="1" x14ac:dyDescent="0.2">
      <c r="A25" s="98">
        <v>6</v>
      </c>
      <c r="B25" s="3" t="s">
        <v>72</v>
      </c>
      <c r="C25" s="98" t="s">
        <v>86</v>
      </c>
      <c r="D25" s="15" t="s">
        <v>87</v>
      </c>
      <c r="E25" s="98" t="s">
        <v>61</v>
      </c>
      <c r="F25" s="98">
        <v>1961</v>
      </c>
      <c r="G25" s="98"/>
      <c r="H25" s="98" t="s">
        <v>60</v>
      </c>
      <c r="I25" s="4">
        <v>3</v>
      </c>
      <c r="J25" s="4">
        <v>3</v>
      </c>
      <c r="K25" s="25">
        <v>1851.5</v>
      </c>
      <c r="L25" s="25">
        <v>1743.4</v>
      </c>
      <c r="M25" s="39"/>
      <c r="N25" s="4">
        <v>62</v>
      </c>
      <c r="O25" s="23">
        <v>10641568.439999999</v>
      </c>
      <c r="P25" s="39"/>
      <c r="Q25" s="39"/>
      <c r="R25" s="39"/>
      <c r="S25" s="23">
        <v>10641568.439999999</v>
      </c>
      <c r="T25" s="46"/>
      <c r="U25" s="23">
        <v>5975.33</v>
      </c>
      <c r="V25" s="50">
        <v>12634.74</v>
      </c>
      <c r="W25" s="4">
        <v>2021</v>
      </c>
      <c r="X25" s="4">
        <v>2021</v>
      </c>
    </row>
    <row r="26" spans="1:108" s="2" customFormat="1" x14ac:dyDescent="0.2">
      <c r="A26" s="98">
        <v>7</v>
      </c>
      <c r="B26" s="3" t="s">
        <v>75</v>
      </c>
      <c r="C26" s="98" t="s">
        <v>86</v>
      </c>
      <c r="D26" s="15" t="s">
        <v>87</v>
      </c>
      <c r="E26" s="98" t="s">
        <v>61</v>
      </c>
      <c r="F26" s="98">
        <v>1965</v>
      </c>
      <c r="G26" s="98"/>
      <c r="H26" s="98" t="s">
        <v>60</v>
      </c>
      <c r="I26" s="4">
        <v>5</v>
      </c>
      <c r="J26" s="4">
        <v>4</v>
      </c>
      <c r="K26" s="25">
        <v>4124.3</v>
      </c>
      <c r="L26" s="25">
        <v>3512.1</v>
      </c>
      <c r="M26" s="39"/>
      <c r="N26" s="4">
        <v>117</v>
      </c>
      <c r="O26" s="23">
        <f>S26</f>
        <v>8374169.6699999999</v>
      </c>
      <c r="P26" s="44"/>
      <c r="Q26" s="44"/>
      <c r="R26" s="44"/>
      <c r="S26" s="23">
        <f>'Форма 2'!C27</f>
        <v>8374169.6699999999</v>
      </c>
      <c r="T26" s="46"/>
      <c r="U26" s="23">
        <v>2295.7800000000002</v>
      </c>
      <c r="V26" s="50">
        <v>11371.98</v>
      </c>
      <c r="W26" s="4">
        <v>2021</v>
      </c>
      <c r="X26" s="4">
        <v>2021</v>
      </c>
    </row>
    <row r="27" spans="1:108" s="41" customFormat="1" x14ac:dyDescent="0.2">
      <c r="A27" s="98">
        <v>8</v>
      </c>
      <c r="B27" s="3" t="s">
        <v>74</v>
      </c>
      <c r="C27" s="98" t="s">
        <v>86</v>
      </c>
      <c r="D27" s="15" t="s">
        <v>87</v>
      </c>
      <c r="E27" s="98" t="s">
        <v>61</v>
      </c>
      <c r="F27" s="98">
        <v>1965</v>
      </c>
      <c r="G27" s="98"/>
      <c r="H27" s="98" t="s">
        <v>60</v>
      </c>
      <c r="I27" s="4">
        <v>5</v>
      </c>
      <c r="J27" s="4">
        <v>3</v>
      </c>
      <c r="K27" s="25">
        <v>3218.8</v>
      </c>
      <c r="L27" s="25">
        <v>3207.7</v>
      </c>
      <c r="M27" s="39"/>
      <c r="N27" s="4">
        <v>88</v>
      </c>
      <c r="O27" s="23">
        <v>7571381.9500000002</v>
      </c>
      <c r="P27" s="39"/>
      <c r="Q27" s="39"/>
      <c r="R27" s="39"/>
      <c r="S27" s="23">
        <v>7571381.9500000002</v>
      </c>
      <c r="T27" s="46"/>
      <c r="U27" s="23">
        <v>2295.7800000000002</v>
      </c>
      <c r="V27" s="50">
        <v>11371.98</v>
      </c>
      <c r="W27" s="4">
        <v>2021</v>
      </c>
      <c r="X27" s="4">
        <v>2021</v>
      </c>
    </row>
    <row r="28" spans="1:108" s="41" customFormat="1" x14ac:dyDescent="0.2">
      <c r="A28" s="129" t="s">
        <v>76</v>
      </c>
      <c r="B28" s="130"/>
      <c r="C28" s="99"/>
      <c r="D28" s="99"/>
      <c r="E28" s="99"/>
      <c r="F28" s="39"/>
      <c r="G28" s="39"/>
      <c r="H28" s="39"/>
      <c r="I28" s="39"/>
      <c r="J28" s="39"/>
      <c r="K28" s="27">
        <f>SUM(K20:K27)</f>
        <v>16957.400000000001</v>
      </c>
      <c r="L28" s="27">
        <f>SUM(L20:L27)</f>
        <v>15645.4</v>
      </c>
      <c r="M28" s="39"/>
      <c r="N28" s="49">
        <f>SUM(N20:N27)</f>
        <v>525</v>
      </c>
      <c r="O28" s="24">
        <f>SUM(O20:O27)</f>
        <v>55893085.25</v>
      </c>
      <c r="P28" s="24"/>
      <c r="Q28" s="24"/>
      <c r="R28" s="24"/>
      <c r="S28" s="24">
        <f>S20+S21+S22+S23+S24+S25+S26+S27</f>
        <v>55893085.25</v>
      </c>
      <c r="T28" s="48"/>
      <c r="U28" s="24">
        <f>SUM(U20:U27)</f>
        <v>36893.120000000003</v>
      </c>
      <c r="V28" s="50"/>
      <c r="W28" s="39"/>
      <c r="X28" s="39"/>
    </row>
    <row r="29" spans="1:108" s="41" customFormat="1" x14ac:dyDescent="0.2">
      <c r="A29" s="149" t="s">
        <v>120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1"/>
    </row>
    <row r="30" spans="1:108" s="41" customFormat="1" ht="18.75" customHeight="1" x14ac:dyDescent="0.2">
      <c r="A30" s="98">
        <v>1</v>
      </c>
      <c r="B30" s="15" t="s">
        <v>122</v>
      </c>
      <c r="C30" s="15" t="s">
        <v>86</v>
      </c>
      <c r="D30" s="15" t="s">
        <v>87</v>
      </c>
      <c r="E30" s="15" t="s">
        <v>61</v>
      </c>
      <c r="F30" s="15">
        <v>1962</v>
      </c>
      <c r="G30" s="15"/>
      <c r="H30" s="15" t="s">
        <v>60</v>
      </c>
      <c r="I30" s="15">
        <v>4</v>
      </c>
      <c r="J30" s="15">
        <v>6</v>
      </c>
      <c r="K30" s="102">
        <v>5511.3</v>
      </c>
      <c r="L30" s="102">
        <v>4878.7</v>
      </c>
      <c r="M30" s="15"/>
      <c r="N30" s="15">
        <v>178</v>
      </c>
      <c r="O30" s="103">
        <v>18457094.670000002</v>
      </c>
      <c r="P30" s="15"/>
      <c r="Q30" s="15"/>
      <c r="R30" s="15"/>
      <c r="S30" s="103">
        <v>18457094.670000002</v>
      </c>
      <c r="T30" s="102"/>
      <c r="U30" s="102">
        <v>3783.2</v>
      </c>
      <c r="V30" s="15">
        <v>12614.74</v>
      </c>
      <c r="W30" s="15">
        <v>2022</v>
      </c>
      <c r="X30" s="15">
        <v>2022</v>
      </c>
    </row>
    <row r="31" spans="1:108" s="41" customFormat="1" x14ac:dyDescent="0.2">
      <c r="A31" s="129" t="s">
        <v>121</v>
      </c>
      <c r="B31" s="130"/>
      <c r="C31" s="100"/>
      <c r="D31" s="100"/>
      <c r="E31" s="100"/>
      <c r="F31" s="39"/>
      <c r="G31" s="39"/>
      <c r="H31" s="39"/>
      <c r="I31" s="39"/>
      <c r="J31" s="39"/>
      <c r="K31" s="104">
        <f>K30</f>
        <v>5511.3</v>
      </c>
      <c r="L31" s="104">
        <f>L30</f>
        <v>4878.7</v>
      </c>
      <c r="M31" s="39"/>
      <c r="N31" s="49">
        <f>N30</f>
        <v>178</v>
      </c>
      <c r="O31" s="24">
        <f>O30</f>
        <v>18457094.670000002</v>
      </c>
      <c r="P31" s="24"/>
      <c r="Q31" s="24"/>
      <c r="R31" s="24"/>
      <c r="S31" s="24">
        <f>S30</f>
        <v>18457094.670000002</v>
      </c>
      <c r="T31" s="48"/>
      <c r="U31" s="24">
        <f>U30</f>
        <v>3783.2</v>
      </c>
      <c r="V31" s="50"/>
      <c r="W31" s="39"/>
      <c r="X31" s="39"/>
    </row>
    <row r="32" spans="1:108" s="41" customFormat="1" ht="12.75" customHeight="1" x14ac:dyDescent="0.2">
      <c r="A32" s="120" t="s">
        <v>119</v>
      </c>
      <c r="B32" s="121"/>
      <c r="C32" s="105"/>
      <c r="D32" s="105"/>
      <c r="E32" s="105"/>
      <c r="F32" s="106"/>
      <c r="G32" s="106"/>
      <c r="H32" s="106"/>
      <c r="I32" s="106"/>
      <c r="J32" s="106"/>
      <c r="K32" s="107">
        <f>K18+K28+K31</f>
        <v>34248.199999999997</v>
      </c>
      <c r="L32" s="107">
        <f>L18+L28+L31</f>
        <v>31278</v>
      </c>
      <c r="M32" s="106"/>
      <c r="N32" s="108">
        <f>N18+N28+N31</f>
        <v>1052</v>
      </c>
      <c r="O32" s="109">
        <f>O18+O28+O31</f>
        <v>97201589.510000005</v>
      </c>
      <c r="P32" s="106"/>
      <c r="Q32" s="110">
        <f>Q18+Q21+Q28</f>
        <v>6216324.71</v>
      </c>
      <c r="R32" s="106"/>
      <c r="S32" s="109">
        <f>S18+S28+S31</f>
        <v>90985264.799999997</v>
      </c>
      <c r="T32" s="111"/>
      <c r="U32" s="112">
        <f>U18+U28+U31</f>
        <v>73021.33</v>
      </c>
      <c r="V32" s="106"/>
      <c r="W32" s="106"/>
      <c r="X32" s="113"/>
    </row>
    <row r="33" spans="1:2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14"/>
      <c r="T33" s="2"/>
      <c r="U33" s="2"/>
      <c r="V33" s="2"/>
      <c r="W33" s="2"/>
      <c r="X33" s="2"/>
    </row>
    <row r="34" spans="1:24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M34" s="30"/>
      <c r="N34" s="30"/>
      <c r="O34" s="95"/>
      <c r="P34" s="30"/>
      <c r="Q34" s="30"/>
      <c r="R34" s="30"/>
      <c r="S34" s="96"/>
      <c r="T34" s="30"/>
      <c r="V34" s="30"/>
      <c r="W34" s="30"/>
      <c r="X34" s="30"/>
    </row>
    <row r="36" spans="1:24" x14ac:dyDescent="0.2">
      <c r="P36" s="18"/>
      <c r="Q36" s="32"/>
      <c r="R36" s="32"/>
      <c r="S36" s="32"/>
      <c r="T36" s="32"/>
      <c r="U36" s="32"/>
      <c r="V36" s="18"/>
    </row>
    <row r="37" spans="1:24" x14ac:dyDescent="0.2">
      <c r="P37" s="18"/>
      <c r="Q37" s="32"/>
      <c r="R37" s="32"/>
      <c r="S37" s="33"/>
      <c r="T37" s="33"/>
      <c r="U37" s="32"/>
      <c r="V37" s="18"/>
    </row>
    <row r="38" spans="1:24" x14ac:dyDescent="0.2">
      <c r="P38" s="18"/>
      <c r="Q38" s="32"/>
      <c r="R38" s="32"/>
      <c r="S38" s="33"/>
      <c r="T38" s="32"/>
      <c r="U38" s="32"/>
      <c r="V38" s="18"/>
    </row>
    <row r="39" spans="1:24" x14ac:dyDescent="0.2">
      <c r="P39" s="18"/>
      <c r="Q39" s="32"/>
      <c r="R39" s="32"/>
      <c r="S39" s="33"/>
      <c r="T39" s="32"/>
      <c r="U39" s="32"/>
      <c r="V39" s="18"/>
    </row>
    <row r="40" spans="1:24" x14ac:dyDescent="0.2">
      <c r="P40" s="18"/>
      <c r="Q40" s="32"/>
      <c r="R40" s="32"/>
      <c r="S40" s="32"/>
      <c r="T40" s="32"/>
      <c r="U40" s="32"/>
      <c r="V40" s="18"/>
    </row>
    <row r="41" spans="1:24" x14ac:dyDescent="0.2">
      <c r="P41" s="18"/>
      <c r="Q41" s="32"/>
      <c r="R41" s="32"/>
      <c r="S41" s="32"/>
      <c r="T41" s="32"/>
      <c r="U41" s="32"/>
      <c r="V41" s="18"/>
    </row>
    <row r="42" spans="1:24" x14ac:dyDescent="0.2">
      <c r="P42" s="18"/>
      <c r="Q42" s="32"/>
      <c r="R42" s="32"/>
      <c r="S42" s="32"/>
      <c r="T42" s="32"/>
      <c r="U42" s="32"/>
      <c r="V42" s="18"/>
    </row>
    <row r="43" spans="1:24" x14ac:dyDescent="0.2">
      <c r="P43" s="18"/>
      <c r="Q43" s="18"/>
      <c r="R43" s="18"/>
      <c r="S43" s="18"/>
      <c r="T43" s="18"/>
      <c r="U43" s="32"/>
      <c r="V43" s="18"/>
    </row>
    <row r="44" spans="1:24" x14ac:dyDescent="0.2">
      <c r="P44" s="18"/>
      <c r="Q44" s="18"/>
      <c r="R44" s="18"/>
      <c r="S44" s="18"/>
      <c r="T44" s="18"/>
      <c r="U44" s="32"/>
      <c r="V44" s="18"/>
    </row>
    <row r="45" spans="1:24" x14ac:dyDescent="0.2">
      <c r="P45" s="18"/>
      <c r="Q45" s="18"/>
      <c r="R45" s="18"/>
      <c r="S45" s="18"/>
      <c r="T45" s="18"/>
      <c r="U45" s="32"/>
      <c r="V45" s="18"/>
    </row>
    <row r="46" spans="1:24" x14ac:dyDescent="0.2">
      <c r="P46" s="18"/>
      <c r="Q46" s="18"/>
      <c r="R46" s="18"/>
      <c r="S46" s="18"/>
      <c r="T46" s="18"/>
      <c r="U46" s="32"/>
      <c r="V46" s="18"/>
    </row>
  </sheetData>
  <mergeCells count="48">
    <mergeCell ref="A29:X29"/>
    <mergeCell ref="A31:B31"/>
    <mergeCell ref="B3:X3"/>
    <mergeCell ref="Y13:AR13"/>
    <mergeCell ref="AS13:BL13"/>
    <mergeCell ref="C4:C7"/>
    <mergeCell ref="D4:D7"/>
    <mergeCell ref="A4:A7"/>
    <mergeCell ref="BM13:CF13"/>
    <mergeCell ref="CG13:CZ13"/>
    <mergeCell ref="F4:G4"/>
    <mergeCell ref="U4:U6"/>
    <mergeCell ref="V4:V6"/>
    <mergeCell ref="W4:W7"/>
    <mergeCell ref="G5:G7"/>
    <mergeCell ref="X4:X7"/>
    <mergeCell ref="F5:F7"/>
    <mergeCell ref="L5:L6"/>
    <mergeCell ref="M5:M6"/>
    <mergeCell ref="O5:O6"/>
    <mergeCell ref="L4:M4"/>
    <mergeCell ref="N4:N6"/>
    <mergeCell ref="DA13:DD13"/>
    <mergeCell ref="S1:X1"/>
    <mergeCell ref="A32:B32"/>
    <mergeCell ref="A9:X9"/>
    <mergeCell ref="O4:T4"/>
    <mergeCell ref="P5:T5"/>
    <mergeCell ref="A18:B18"/>
    <mergeCell ref="A19:X19"/>
    <mergeCell ref="A28:B28"/>
    <mergeCell ref="B4:B7"/>
    <mergeCell ref="H4:H7"/>
    <mergeCell ref="I4:I7"/>
    <mergeCell ref="J4:J7"/>
    <mergeCell ref="K4:K6"/>
    <mergeCell ref="E4:E7"/>
    <mergeCell ref="A2:X2"/>
    <mergeCell ref="CG22:CZ22"/>
    <mergeCell ref="DA22:DD22"/>
    <mergeCell ref="Y22:AR22"/>
    <mergeCell ref="AS22:BL22"/>
    <mergeCell ref="BM22:CF22"/>
    <mergeCell ref="DA12:DD12"/>
    <mergeCell ref="Y12:AR12"/>
    <mergeCell ref="AS12:BL12"/>
    <mergeCell ref="BM12:CF12"/>
    <mergeCell ref="CG12:CZ12"/>
  </mergeCells>
  <pageMargins left="0" right="0" top="0" bottom="0" header="0.19685039370078741" footer="0"/>
  <pageSetup scale="51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view="pageBreakPreview" topLeftCell="L1" zoomScaleNormal="70" zoomScaleSheetLayoutView="100" workbookViewId="0">
      <selection activeCell="T1" sqref="T1:AA1"/>
    </sheetView>
  </sheetViews>
  <sheetFormatPr defaultColWidth="9.33203125" defaultRowHeight="12.75" x14ac:dyDescent="0.2"/>
  <cols>
    <col min="1" max="1" width="4.6640625" customWidth="1"/>
    <col min="2" max="2" width="45.83203125" customWidth="1"/>
    <col min="3" max="3" width="19.83203125" customWidth="1"/>
    <col min="4" max="4" width="19.1640625" style="9" customWidth="1"/>
    <col min="5" max="5" width="13.5" style="9" customWidth="1"/>
    <col min="6" max="6" width="8.5" style="9" customWidth="1"/>
    <col min="7" max="7" width="7.83203125" style="9" customWidth="1"/>
    <col min="8" max="8" width="16.6640625" customWidth="1"/>
    <col min="9" max="9" width="10.33203125" customWidth="1"/>
    <col min="10" max="10" width="6.83203125" customWidth="1"/>
    <col min="11" max="11" width="15.6640625" customWidth="1"/>
    <col min="12" max="12" width="7.6640625" customWidth="1"/>
    <col min="13" max="13" width="7.1640625" customWidth="1"/>
    <col min="14" max="14" width="12" customWidth="1"/>
    <col min="15" max="15" width="18" style="30" customWidth="1"/>
    <col min="16" max="17" width="6.33203125" style="30" customWidth="1"/>
    <col min="18" max="18" width="12" style="30" customWidth="1"/>
    <col min="19" max="19" width="17.33203125" style="30" customWidth="1"/>
    <col min="20" max="20" width="7.1640625" style="30" customWidth="1"/>
    <col min="21" max="21" width="7.83203125" style="30" customWidth="1"/>
    <col min="22" max="22" width="15.33203125" style="30" customWidth="1"/>
    <col min="23" max="24" width="6.1640625" style="30" customWidth="1"/>
    <col min="25" max="26" width="6" style="30" customWidth="1"/>
    <col min="27" max="27" width="16.33203125" style="30" customWidth="1"/>
  </cols>
  <sheetData>
    <row r="1" spans="1:27" s="9" customFormat="1" ht="66" customHeight="1" x14ac:dyDescent="0.2">
      <c r="O1" s="29"/>
      <c r="P1" s="29"/>
      <c r="Q1" s="29"/>
      <c r="R1" s="34"/>
      <c r="S1" s="34"/>
      <c r="T1" s="161" t="s">
        <v>130</v>
      </c>
      <c r="U1" s="161"/>
      <c r="V1" s="161"/>
      <c r="W1" s="161"/>
      <c r="X1" s="161"/>
      <c r="Y1" s="161"/>
      <c r="Z1" s="161"/>
      <c r="AA1" s="161"/>
    </row>
    <row r="2" spans="1:27" ht="42.75" customHeight="1" x14ac:dyDescent="0.2">
      <c r="A2" s="140" t="s">
        <v>125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s="9" customFormat="1" ht="18.75" customHeight="1" x14ac:dyDescent="0.2">
      <c r="A3" s="152" t="s">
        <v>115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27" s="18" customFormat="1" ht="25.5" customHeight="1" x14ac:dyDescent="0.2">
      <c r="A4" s="134" t="s">
        <v>0</v>
      </c>
      <c r="B4" s="134" t="s">
        <v>1</v>
      </c>
      <c r="C4" s="125" t="s">
        <v>42</v>
      </c>
      <c r="D4" s="147" t="s">
        <v>43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48"/>
      <c r="V4" s="166" t="s">
        <v>109</v>
      </c>
      <c r="W4" s="167"/>
      <c r="X4" s="167"/>
      <c r="Y4" s="167"/>
      <c r="Z4" s="167"/>
      <c r="AA4" s="168"/>
    </row>
    <row r="5" spans="1:27" s="18" customFormat="1" ht="27.75" customHeight="1" x14ac:dyDescent="0.2">
      <c r="A5" s="135"/>
      <c r="B5" s="135"/>
      <c r="C5" s="164"/>
      <c r="D5" s="147" t="s">
        <v>44</v>
      </c>
      <c r="E5" s="154"/>
      <c r="F5" s="154"/>
      <c r="G5" s="154"/>
      <c r="H5" s="154"/>
      <c r="I5" s="154"/>
      <c r="J5" s="154"/>
      <c r="K5" s="148"/>
      <c r="L5" s="169" t="s">
        <v>100</v>
      </c>
      <c r="M5" s="170"/>
      <c r="N5" s="173" t="s">
        <v>101</v>
      </c>
      <c r="O5" s="170"/>
      <c r="P5" s="155" t="s">
        <v>102</v>
      </c>
      <c r="Q5" s="156"/>
      <c r="R5" s="155" t="s">
        <v>103</v>
      </c>
      <c r="S5" s="156"/>
      <c r="T5" s="155" t="s">
        <v>45</v>
      </c>
      <c r="U5" s="156"/>
      <c r="V5" s="141" t="s">
        <v>107</v>
      </c>
      <c r="W5" s="155" t="s">
        <v>104</v>
      </c>
      <c r="X5" s="156"/>
      <c r="Y5" s="155" t="s">
        <v>105</v>
      </c>
      <c r="Z5" s="156"/>
      <c r="AA5" s="141" t="s">
        <v>111</v>
      </c>
    </row>
    <row r="6" spans="1:27" s="18" customFormat="1" ht="126.75" customHeight="1" x14ac:dyDescent="0.2">
      <c r="A6" s="135"/>
      <c r="B6" s="135"/>
      <c r="C6" s="165"/>
      <c r="D6" s="16" t="s">
        <v>95</v>
      </c>
      <c r="E6" s="16" t="s">
        <v>96</v>
      </c>
      <c r="F6" s="16" t="s">
        <v>97</v>
      </c>
      <c r="G6" s="16" t="s">
        <v>47</v>
      </c>
      <c r="H6" s="16" t="s">
        <v>48</v>
      </c>
      <c r="I6" s="17" t="s">
        <v>98</v>
      </c>
      <c r="J6" s="17" t="s">
        <v>99</v>
      </c>
      <c r="K6" s="16" t="s">
        <v>46</v>
      </c>
      <c r="L6" s="171"/>
      <c r="M6" s="172"/>
      <c r="N6" s="174"/>
      <c r="O6" s="172"/>
      <c r="P6" s="157"/>
      <c r="Q6" s="158"/>
      <c r="R6" s="157"/>
      <c r="S6" s="158"/>
      <c r="T6" s="157"/>
      <c r="U6" s="158"/>
      <c r="V6" s="143"/>
      <c r="W6" s="157"/>
      <c r="X6" s="158"/>
      <c r="Y6" s="157"/>
      <c r="Z6" s="158"/>
      <c r="AA6" s="143"/>
    </row>
    <row r="7" spans="1:27" s="19" customFormat="1" ht="19.5" customHeight="1" x14ac:dyDescent="0.2">
      <c r="A7" s="136"/>
      <c r="B7" s="136"/>
      <c r="C7" s="14" t="s">
        <v>23</v>
      </c>
      <c r="D7" s="14" t="s">
        <v>23</v>
      </c>
      <c r="E7" s="14" t="s">
        <v>23</v>
      </c>
      <c r="F7" s="14" t="s">
        <v>23</v>
      </c>
      <c r="G7" s="14" t="s">
        <v>23</v>
      </c>
      <c r="H7" s="14" t="s">
        <v>23</v>
      </c>
      <c r="I7" s="14" t="s">
        <v>23</v>
      </c>
      <c r="J7" s="14" t="s">
        <v>23</v>
      </c>
      <c r="K7" s="12" t="s">
        <v>23</v>
      </c>
      <c r="L7" s="14" t="s">
        <v>49</v>
      </c>
      <c r="M7" s="14" t="s">
        <v>23</v>
      </c>
      <c r="N7" s="14" t="s">
        <v>50</v>
      </c>
      <c r="O7" s="10" t="s">
        <v>23</v>
      </c>
      <c r="P7" s="10" t="s">
        <v>50</v>
      </c>
      <c r="Q7" s="10" t="s">
        <v>23</v>
      </c>
      <c r="R7" s="10" t="s">
        <v>50</v>
      </c>
      <c r="S7" s="10" t="s">
        <v>23</v>
      </c>
      <c r="T7" s="10" t="s">
        <v>51</v>
      </c>
      <c r="U7" s="10" t="s">
        <v>23</v>
      </c>
      <c r="V7" s="10" t="s">
        <v>23</v>
      </c>
      <c r="W7" s="10" t="s">
        <v>50</v>
      </c>
      <c r="X7" s="10" t="s">
        <v>23</v>
      </c>
      <c r="Y7" s="10" t="s">
        <v>50</v>
      </c>
      <c r="Z7" s="10" t="s">
        <v>23</v>
      </c>
      <c r="AA7" s="10" t="s">
        <v>23</v>
      </c>
    </row>
    <row r="8" spans="1:27" s="18" customFormat="1" x14ac:dyDescent="0.2">
      <c r="A8" s="1" t="s">
        <v>25</v>
      </c>
      <c r="B8" s="1" t="s">
        <v>26</v>
      </c>
      <c r="C8" s="14" t="s">
        <v>27</v>
      </c>
      <c r="D8" s="14" t="s">
        <v>28</v>
      </c>
      <c r="E8" s="14" t="s">
        <v>29</v>
      </c>
      <c r="F8" s="14" t="s">
        <v>30</v>
      </c>
      <c r="G8" s="14" t="s">
        <v>31</v>
      </c>
      <c r="H8" s="14" t="s">
        <v>32</v>
      </c>
      <c r="I8" s="14" t="s">
        <v>33</v>
      </c>
      <c r="J8" s="14" t="s">
        <v>34</v>
      </c>
      <c r="K8" s="14" t="s">
        <v>35</v>
      </c>
      <c r="L8" s="14" t="s">
        <v>36</v>
      </c>
      <c r="M8" s="14" t="s">
        <v>37</v>
      </c>
      <c r="N8" s="14" t="s">
        <v>38</v>
      </c>
      <c r="O8" s="10" t="s">
        <v>39</v>
      </c>
      <c r="P8" s="10" t="s">
        <v>40</v>
      </c>
      <c r="Q8" s="10" t="s">
        <v>41</v>
      </c>
      <c r="R8" s="10" t="s">
        <v>88</v>
      </c>
      <c r="S8" s="10" t="s">
        <v>89</v>
      </c>
      <c r="T8" s="10" t="s">
        <v>90</v>
      </c>
      <c r="U8" s="10" t="s">
        <v>91</v>
      </c>
      <c r="V8" s="10" t="s">
        <v>92</v>
      </c>
      <c r="W8" s="10" t="s">
        <v>93</v>
      </c>
      <c r="X8" s="10" t="s">
        <v>94</v>
      </c>
      <c r="Y8" s="10" t="s">
        <v>106</v>
      </c>
      <c r="Z8" s="10" t="s">
        <v>108</v>
      </c>
      <c r="AA8" s="10" t="s">
        <v>110</v>
      </c>
    </row>
    <row r="9" spans="1:27" x14ac:dyDescent="0.2">
      <c r="A9" s="5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40" customFormat="1" x14ac:dyDescent="0.2">
      <c r="A10" s="120" t="s">
        <v>77</v>
      </c>
      <c r="B10" s="121"/>
      <c r="C10" s="21">
        <f>SUM(C11:C18)</f>
        <v>22851409.59</v>
      </c>
      <c r="D10" s="31">
        <v>947117.94</v>
      </c>
      <c r="E10" s="31">
        <v>947117.94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21">
        <f>SUM(N11:N18)</f>
        <v>2710</v>
      </c>
      <c r="O10" s="21">
        <f>SUM(O11:O18)</f>
        <v>21269343.350000001</v>
      </c>
      <c r="P10" s="73">
        <v>0</v>
      </c>
      <c r="Q10" s="73">
        <v>0</v>
      </c>
      <c r="R10" s="21">
        <f>SUM(R11:R16)</f>
        <v>0</v>
      </c>
      <c r="S10" s="21">
        <f>SUM(S11:S16)</f>
        <v>0</v>
      </c>
      <c r="T10" s="73">
        <v>0</v>
      </c>
      <c r="U10" s="73">
        <v>0</v>
      </c>
      <c r="V10" s="21">
        <f>SUM(V11:V18)</f>
        <v>196151.65</v>
      </c>
      <c r="W10" s="62" t="s">
        <v>61</v>
      </c>
      <c r="X10" s="62" t="s">
        <v>61</v>
      </c>
      <c r="Y10" s="62" t="s">
        <v>61</v>
      </c>
      <c r="Z10" s="62" t="s">
        <v>61</v>
      </c>
      <c r="AA10" s="37">
        <f>SUM(AA11:AA18)</f>
        <v>438796.65</v>
      </c>
    </row>
    <row r="11" spans="1:27" s="2" customFormat="1" x14ac:dyDescent="0.2">
      <c r="A11" s="4">
        <v>1</v>
      </c>
      <c r="B11" s="38" t="s">
        <v>63</v>
      </c>
      <c r="C11" s="22">
        <f>D11+M11+O11+Q11+S11+U11+V11+AA11</f>
        <v>3725717.4</v>
      </c>
      <c r="D11" s="31">
        <v>0</v>
      </c>
      <c r="E11" s="31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28">
        <v>549</v>
      </c>
      <c r="O11" s="22">
        <v>3659420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8">
        <v>45346.17</v>
      </c>
      <c r="W11" s="62" t="s">
        <v>61</v>
      </c>
      <c r="X11" s="62" t="s">
        <v>61</v>
      </c>
      <c r="Y11" s="62" t="s">
        <v>61</v>
      </c>
      <c r="Z11" s="62" t="s">
        <v>61</v>
      </c>
      <c r="AA11" s="8">
        <v>20951.23</v>
      </c>
    </row>
    <row r="12" spans="1:27" s="60" customFormat="1" ht="15" customHeight="1" x14ac:dyDescent="0.2">
      <c r="A12" s="4">
        <v>2</v>
      </c>
      <c r="B12" s="58" t="s">
        <v>67</v>
      </c>
      <c r="C12" s="22">
        <f>D12+M12+O12+Q12+S12+U12+V12+AA12</f>
        <v>31005.5</v>
      </c>
      <c r="D12" s="31">
        <v>0</v>
      </c>
      <c r="E12" s="31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28">
        <v>0</v>
      </c>
      <c r="O12" s="22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8">
        <f>O12*0.015</f>
        <v>0</v>
      </c>
      <c r="W12" s="62" t="s">
        <v>61</v>
      </c>
      <c r="X12" s="62" t="s">
        <v>61</v>
      </c>
      <c r="Y12" s="62" t="s">
        <v>61</v>
      </c>
      <c r="Z12" s="62" t="s">
        <v>61</v>
      </c>
      <c r="AA12" s="8">
        <v>31005.5</v>
      </c>
    </row>
    <row r="13" spans="1:27" s="2" customFormat="1" x14ac:dyDescent="0.2">
      <c r="A13" s="4">
        <v>3</v>
      </c>
      <c r="B13" s="59" t="s">
        <v>65</v>
      </c>
      <c r="C13" s="22">
        <f>D13+M13+O13+Q13+S13+U13+V13+AA13</f>
        <v>2454923.8199999998</v>
      </c>
      <c r="D13" s="31">
        <v>0</v>
      </c>
      <c r="E13" s="31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28">
        <v>394</v>
      </c>
      <c r="O13" s="22">
        <v>2417052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8">
        <v>21579.64</v>
      </c>
      <c r="W13" s="62" t="s">
        <v>61</v>
      </c>
      <c r="X13" s="62" t="s">
        <v>61</v>
      </c>
      <c r="Y13" s="62" t="s">
        <v>61</v>
      </c>
      <c r="Z13" s="62" t="s">
        <v>61</v>
      </c>
      <c r="AA13" s="8">
        <v>16292.18</v>
      </c>
    </row>
    <row r="14" spans="1:27" s="2" customFormat="1" x14ac:dyDescent="0.2">
      <c r="A14" s="4">
        <v>4</v>
      </c>
      <c r="B14" s="59" t="s">
        <v>64</v>
      </c>
      <c r="C14" s="22">
        <f>D14+M14+O14+Q14+S14+U14+V14+AA14</f>
        <v>12452.39</v>
      </c>
      <c r="D14" s="31">
        <v>0</v>
      </c>
      <c r="E14" s="31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28">
        <v>0</v>
      </c>
      <c r="O14" s="22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8">
        <f t="shared" ref="V14" si="0">O14*0.015</f>
        <v>0</v>
      </c>
      <c r="W14" s="62" t="s">
        <v>61</v>
      </c>
      <c r="X14" s="62" t="s">
        <v>61</v>
      </c>
      <c r="Y14" s="62" t="s">
        <v>61</v>
      </c>
      <c r="Z14" s="62" t="s">
        <v>61</v>
      </c>
      <c r="AA14" s="8">
        <v>12452.39</v>
      </c>
    </row>
    <row r="15" spans="1:27" s="2" customFormat="1" ht="15" customHeight="1" x14ac:dyDescent="0.2">
      <c r="A15" s="4">
        <v>5</v>
      </c>
      <c r="B15" s="58" t="s">
        <v>112</v>
      </c>
      <c r="C15" s="22">
        <f t="shared" ref="C15:C16" si="1">D15+M15+O15+Q15+S15+U15+V15+AA15</f>
        <v>7256584.4100000001</v>
      </c>
      <c r="D15" s="31">
        <v>0</v>
      </c>
      <c r="E15" s="31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28">
        <v>895</v>
      </c>
      <c r="O15" s="22">
        <v>7173228</v>
      </c>
      <c r="P15" s="73"/>
      <c r="Q15" s="73"/>
      <c r="R15" s="81" t="s">
        <v>61</v>
      </c>
      <c r="S15" s="81"/>
      <c r="T15" s="73">
        <v>0</v>
      </c>
      <c r="U15" s="73">
        <v>0</v>
      </c>
      <c r="V15" s="8">
        <v>63065.55</v>
      </c>
      <c r="W15" s="62" t="s">
        <v>61</v>
      </c>
      <c r="X15" s="62" t="s">
        <v>61</v>
      </c>
      <c r="Y15" s="62" t="s">
        <v>61</v>
      </c>
      <c r="Z15" s="62" t="s">
        <v>61</v>
      </c>
      <c r="AA15" s="8">
        <v>20290.86</v>
      </c>
    </row>
    <row r="16" spans="1:27" s="2" customFormat="1" x14ac:dyDescent="0.2">
      <c r="A16" s="4">
        <v>6</v>
      </c>
      <c r="B16" s="58" t="s">
        <v>66</v>
      </c>
      <c r="C16" s="22">
        <f t="shared" si="1"/>
        <v>3154401.36</v>
      </c>
      <c r="D16" s="31">
        <v>0</v>
      </c>
      <c r="E16" s="31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28">
        <v>297</v>
      </c>
      <c r="O16" s="22">
        <v>3053440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8">
        <v>51953.52</v>
      </c>
      <c r="W16" s="62" t="s">
        <v>61</v>
      </c>
      <c r="X16" s="62" t="s">
        <v>61</v>
      </c>
      <c r="Y16" s="62" t="s">
        <v>61</v>
      </c>
      <c r="Z16" s="62" t="s">
        <v>61</v>
      </c>
      <c r="AA16" s="8">
        <v>49007.839999999997</v>
      </c>
    </row>
    <row r="17" spans="1:27" s="2" customFormat="1" x14ac:dyDescent="0.2">
      <c r="A17" s="4">
        <v>7</v>
      </c>
      <c r="B17" s="3" t="s">
        <v>116</v>
      </c>
      <c r="C17" s="22">
        <f>D17+V17+AA17</f>
        <v>1016324.71</v>
      </c>
      <c r="D17" s="74">
        <v>947117.94</v>
      </c>
      <c r="E17" s="74">
        <v>947117.94</v>
      </c>
      <c r="F17" s="71" t="s">
        <v>61</v>
      </c>
      <c r="G17" s="71" t="s">
        <v>61</v>
      </c>
      <c r="H17" s="71" t="s">
        <v>61</v>
      </c>
      <c r="I17" s="71" t="s">
        <v>61</v>
      </c>
      <c r="J17" s="71" t="s">
        <v>61</v>
      </c>
      <c r="K17" s="71" t="s">
        <v>61</v>
      </c>
      <c r="L17" s="71" t="s">
        <v>61</v>
      </c>
      <c r="M17" s="71" t="s">
        <v>61</v>
      </c>
      <c r="N17" s="28" t="s">
        <v>61</v>
      </c>
      <c r="O17" s="22" t="s">
        <v>61</v>
      </c>
      <c r="P17" s="71" t="s">
        <v>61</v>
      </c>
      <c r="Q17" s="71" t="s">
        <v>61</v>
      </c>
      <c r="R17" s="71" t="s">
        <v>61</v>
      </c>
      <c r="S17" s="71" t="s">
        <v>61</v>
      </c>
      <c r="T17" s="71" t="s">
        <v>61</v>
      </c>
      <c r="U17" s="71" t="s">
        <v>61</v>
      </c>
      <c r="V17" s="61">
        <f>D17*0.015</f>
        <v>14206.77</v>
      </c>
      <c r="W17" s="62" t="s">
        <v>61</v>
      </c>
      <c r="X17" s="62" t="s">
        <v>61</v>
      </c>
      <c r="Y17" s="62" t="s">
        <v>61</v>
      </c>
      <c r="Z17" s="62" t="s">
        <v>61</v>
      </c>
      <c r="AA17" s="8">
        <v>55000</v>
      </c>
    </row>
    <row r="18" spans="1:27" s="41" customFormat="1" x14ac:dyDescent="0.2">
      <c r="A18" s="4">
        <v>8</v>
      </c>
      <c r="B18" s="3" t="s">
        <v>118</v>
      </c>
      <c r="C18" s="22">
        <f>O18+V18+AA18</f>
        <v>5200000</v>
      </c>
      <c r="D18" s="31">
        <v>0</v>
      </c>
      <c r="E18" s="31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28">
        <v>575</v>
      </c>
      <c r="O18" s="22">
        <v>4966203.3499999996</v>
      </c>
      <c r="P18" s="71" t="s">
        <v>61</v>
      </c>
      <c r="Q18" s="71" t="s">
        <v>61</v>
      </c>
      <c r="R18" s="71" t="s">
        <v>61</v>
      </c>
      <c r="S18" s="71" t="s">
        <v>61</v>
      </c>
      <c r="T18" s="71" t="s">
        <v>61</v>
      </c>
      <c r="U18" s="71" t="s">
        <v>61</v>
      </c>
      <c r="V18" s="61">
        <v>0</v>
      </c>
      <c r="W18" s="62" t="s">
        <v>61</v>
      </c>
      <c r="X18" s="62" t="s">
        <v>61</v>
      </c>
      <c r="Y18" s="62" t="s">
        <v>61</v>
      </c>
      <c r="Z18" s="62" t="s">
        <v>61</v>
      </c>
      <c r="AA18" s="8">
        <v>233796.65</v>
      </c>
    </row>
    <row r="19" spans="1:27" s="2" customFormat="1" x14ac:dyDescent="0.2"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3"/>
    </row>
    <row r="20" spans="1:27" s="63" customFormat="1" ht="12.75" customHeight="1" x14ac:dyDescent="0.2">
      <c r="A20" s="120" t="s">
        <v>78</v>
      </c>
      <c r="B20" s="121"/>
      <c r="C20" s="115">
        <f>SUM(C21:C28)</f>
        <v>55893085.25</v>
      </c>
      <c r="D20" s="73" t="s">
        <v>61</v>
      </c>
      <c r="E20" s="73" t="s">
        <v>61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21">
        <f>SUM(N21:N28)</f>
        <v>4112.5</v>
      </c>
      <c r="O20" s="21">
        <f>O21+O22+O23+O24+O25+O26</f>
        <v>39141945.530000001</v>
      </c>
      <c r="P20" s="73">
        <v>0</v>
      </c>
      <c r="Q20" s="73">
        <v>0</v>
      </c>
      <c r="R20" s="21">
        <f>SUM(R21:R28)</f>
        <v>4065.09</v>
      </c>
      <c r="S20" s="21">
        <f>SUM(S21:S28)</f>
        <v>15427182.449999999</v>
      </c>
      <c r="T20" s="73">
        <v>0</v>
      </c>
      <c r="U20" s="73">
        <v>0</v>
      </c>
      <c r="V20" s="21">
        <f>SUM(V21:V28)</f>
        <v>789325.63</v>
      </c>
      <c r="W20" s="62" t="s">
        <v>61</v>
      </c>
      <c r="X20" s="62" t="s">
        <v>61</v>
      </c>
      <c r="Y20" s="62" t="s">
        <v>61</v>
      </c>
      <c r="Z20" s="62" t="s">
        <v>61</v>
      </c>
      <c r="AA20" s="62">
        <f>SUM(AA21:AA28)</f>
        <v>534631.64</v>
      </c>
    </row>
    <row r="21" spans="1:27" s="2" customFormat="1" x14ac:dyDescent="0.2">
      <c r="A21" s="4">
        <v>1</v>
      </c>
      <c r="B21" s="101" t="s">
        <v>73</v>
      </c>
      <c r="C21" s="22">
        <f>D21+M21+O21+Q21+S21+V21+U21+AA21</f>
        <v>5024285.5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22">
        <v>595</v>
      </c>
      <c r="O21" s="22">
        <f>'Форма 1'!L20*'Форма 1'!U20-V21-AA21</f>
        <v>4907697.8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116">
        <v>55245.4</v>
      </c>
      <c r="W21" s="62" t="s">
        <v>61</v>
      </c>
      <c r="X21" s="62" t="s">
        <v>61</v>
      </c>
      <c r="Y21" s="62" t="s">
        <v>61</v>
      </c>
      <c r="Z21" s="62" t="s">
        <v>61</v>
      </c>
      <c r="AA21" s="64">
        <v>61342.3</v>
      </c>
    </row>
    <row r="22" spans="1:27" s="60" customFormat="1" ht="15" customHeight="1" x14ac:dyDescent="0.2">
      <c r="A22" s="4">
        <v>2</v>
      </c>
      <c r="B22" s="101" t="s">
        <v>67</v>
      </c>
      <c r="C22" s="22">
        <f>O22+V22</f>
        <v>11328565.73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28">
        <v>1019</v>
      </c>
      <c r="O22" s="22">
        <f>'Форма 1'!O21-V22</f>
        <v>11158637.24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8">
        <f>'Форма 1'!O21*1.5/100</f>
        <v>169928.49</v>
      </c>
      <c r="W22" s="62" t="s">
        <v>61</v>
      </c>
      <c r="X22" s="62" t="s">
        <v>61</v>
      </c>
      <c r="Y22" s="62" t="s">
        <v>61</v>
      </c>
      <c r="Z22" s="62" t="s">
        <v>61</v>
      </c>
      <c r="AA22" s="8">
        <v>0</v>
      </c>
    </row>
    <row r="23" spans="1:27" s="60" customFormat="1" x14ac:dyDescent="0.2">
      <c r="A23" s="4">
        <v>3</v>
      </c>
      <c r="B23" s="59" t="s">
        <v>64</v>
      </c>
      <c r="C23" s="22">
        <f>D23+M23+O23+Q23+S23+U23+V23+AA23</f>
        <v>2426576.46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28">
        <v>391</v>
      </c>
      <c r="O23" s="22">
        <v>2403908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8">
        <v>22668.46</v>
      </c>
      <c r="W23" s="62" t="s">
        <v>61</v>
      </c>
      <c r="X23" s="62" t="s">
        <v>61</v>
      </c>
      <c r="Y23" s="62" t="s">
        <v>61</v>
      </c>
      <c r="Z23" s="62" t="s">
        <v>61</v>
      </c>
      <c r="AA23" s="8">
        <v>0</v>
      </c>
    </row>
    <row r="24" spans="1:27" s="2" customFormat="1" x14ac:dyDescent="0.2">
      <c r="A24" s="4">
        <v>4</v>
      </c>
      <c r="B24" s="101" t="s">
        <v>71</v>
      </c>
      <c r="C24" s="65">
        <f>D24+M24+O24+Q24+S24+V24+U24+AA24</f>
        <v>2633908.37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22">
        <v>389</v>
      </c>
      <c r="O24" s="22">
        <f>'Форма 1'!L23*'Форма 1'!U23</f>
        <v>2551514.27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8">
        <f>O24*0.015+0.01</f>
        <v>38272.720000000001</v>
      </c>
      <c r="W24" s="62" t="s">
        <v>61</v>
      </c>
      <c r="X24" s="62" t="s">
        <v>61</v>
      </c>
      <c r="Y24" s="62" t="s">
        <v>61</v>
      </c>
      <c r="Z24" s="62" t="s">
        <v>61</v>
      </c>
      <c r="AA24" s="64">
        <v>44121.38</v>
      </c>
    </row>
    <row r="25" spans="1:27" s="2" customFormat="1" x14ac:dyDescent="0.2">
      <c r="A25" s="4">
        <v>5</v>
      </c>
      <c r="B25" s="58" t="s">
        <v>70</v>
      </c>
      <c r="C25" s="22">
        <f>D25+M25+O25+Q25+S25+V25+U25+AA25</f>
        <v>7892629.1299999999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22">
        <v>828.5</v>
      </c>
      <c r="O25" s="22">
        <f>'Форма 1'!L24*'Форма 1'!U24</f>
        <v>7702797.9000000004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8">
        <f>O25*0.015</f>
        <v>115541.97</v>
      </c>
      <c r="W25" s="62" t="s">
        <v>61</v>
      </c>
      <c r="X25" s="62" t="s">
        <v>61</v>
      </c>
      <c r="Y25" s="62" t="s">
        <v>61</v>
      </c>
      <c r="Z25" s="62" t="s">
        <v>61</v>
      </c>
      <c r="AA25" s="64">
        <v>74289.259999999995</v>
      </c>
    </row>
    <row r="26" spans="1:27" s="2" customFormat="1" x14ac:dyDescent="0.2">
      <c r="A26" s="4">
        <v>6</v>
      </c>
      <c r="B26" s="58" t="s">
        <v>72</v>
      </c>
      <c r="C26" s="65">
        <f t="shared" ref="C26:C28" si="2">D26+M26+O26+Q26+S26+V26+U26+AA26</f>
        <v>10641568.439999999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22">
        <v>890</v>
      </c>
      <c r="O26" s="22">
        <f>'Форма 1'!L25*5975.33</f>
        <v>10417390.32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8">
        <f>O26*0.015+0.01</f>
        <v>156260.85999999999</v>
      </c>
      <c r="W26" s="62" t="s">
        <v>61</v>
      </c>
      <c r="X26" s="62" t="s">
        <v>61</v>
      </c>
      <c r="Y26" s="62" t="s">
        <v>61</v>
      </c>
      <c r="Z26" s="62" t="s">
        <v>61</v>
      </c>
      <c r="AA26" s="64">
        <v>67917.259999999995</v>
      </c>
    </row>
    <row r="27" spans="1:27" s="2" customFormat="1" ht="15.75" customHeight="1" x14ac:dyDescent="0.2">
      <c r="A27" s="4">
        <v>7</v>
      </c>
      <c r="B27" s="3" t="s">
        <v>75</v>
      </c>
      <c r="C27" s="22">
        <f>D27+M27+O27+Q27+S27+U27+V27+AA27</f>
        <v>8374169.6699999999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22">
        <v>2513.2800000000002</v>
      </c>
      <c r="S27" s="22">
        <f>'Форма 1'!L26*'Форма 1'!U26</f>
        <v>8063008.9400000004</v>
      </c>
      <c r="T27" s="73">
        <v>0</v>
      </c>
      <c r="U27" s="73">
        <v>0</v>
      </c>
      <c r="V27" s="61">
        <f>S27*0.015</f>
        <v>120945.13</v>
      </c>
      <c r="W27" s="62" t="s">
        <v>61</v>
      </c>
      <c r="X27" s="62" t="s">
        <v>61</v>
      </c>
      <c r="Y27" s="62" t="s">
        <v>61</v>
      </c>
      <c r="Z27" s="62" t="s">
        <v>61</v>
      </c>
      <c r="AA27" s="8">
        <v>190215.6</v>
      </c>
    </row>
    <row r="28" spans="1:27" s="2" customFormat="1" x14ac:dyDescent="0.2">
      <c r="A28" s="4">
        <v>8</v>
      </c>
      <c r="B28" s="58" t="s">
        <v>74</v>
      </c>
      <c r="C28" s="22">
        <f t="shared" si="2"/>
        <v>7571381.9500000002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22">
        <v>1551.81</v>
      </c>
      <c r="S28" s="22">
        <f>'Форма 1'!L27*'Форма 1'!U27</f>
        <v>7364173.5099999998</v>
      </c>
      <c r="T28" s="73">
        <v>0</v>
      </c>
      <c r="U28" s="73">
        <v>0</v>
      </c>
      <c r="V28" s="61">
        <f t="shared" ref="V28" si="3">S28*0.015</f>
        <v>110462.6</v>
      </c>
      <c r="W28" s="62" t="s">
        <v>61</v>
      </c>
      <c r="X28" s="62" t="s">
        <v>61</v>
      </c>
      <c r="Y28" s="62" t="s">
        <v>61</v>
      </c>
      <c r="Z28" s="62" t="s">
        <v>61</v>
      </c>
      <c r="AA28" s="64">
        <v>96745.84</v>
      </c>
    </row>
    <row r="29" spans="1:27" s="2" customFormat="1" x14ac:dyDescent="0.2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</row>
    <row r="30" spans="1:27" s="2" customFormat="1" x14ac:dyDescent="0.2">
      <c r="A30" s="160" t="s">
        <v>123</v>
      </c>
      <c r="B30" s="160"/>
      <c r="C30" s="86">
        <f>C31</f>
        <v>18457094.670000002</v>
      </c>
      <c r="D30" s="64" t="s">
        <v>61</v>
      </c>
      <c r="E30" s="64" t="s">
        <v>61</v>
      </c>
      <c r="F30" s="64" t="s">
        <v>61</v>
      </c>
      <c r="G30" s="64" t="s">
        <v>61</v>
      </c>
      <c r="H30" s="64" t="s">
        <v>61</v>
      </c>
      <c r="I30" s="64" t="s">
        <v>61</v>
      </c>
      <c r="J30" s="64" t="s">
        <v>61</v>
      </c>
      <c r="K30" s="64" t="s">
        <v>61</v>
      </c>
      <c r="L30" s="64" t="s">
        <v>61</v>
      </c>
      <c r="M30" s="64" t="s">
        <v>61</v>
      </c>
      <c r="N30" s="64" t="s">
        <v>61</v>
      </c>
      <c r="O30" s="97">
        <f>O31</f>
        <v>18184329.719999999</v>
      </c>
      <c r="P30" s="64" t="s">
        <v>61</v>
      </c>
      <c r="Q30" s="64" t="s">
        <v>61</v>
      </c>
      <c r="R30" s="64" t="s">
        <v>61</v>
      </c>
      <c r="S30" s="64" t="s">
        <v>61</v>
      </c>
      <c r="T30" s="64" t="s">
        <v>61</v>
      </c>
      <c r="U30" s="64" t="s">
        <v>61</v>
      </c>
      <c r="V30" s="86">
        <f>V31</f>
        <v>272764.95</v>
      </c>
      <c r="W30" s="64" t="s">
        <v>61</v>
      </c>
      <c r="X30" s="64" t="s">
        <v>61</v>
      </c>
      <c r="Y30" s="64" t="s">
        <v>61</v>
      </c>
      <c r="Z30" s="64" t="s">
        <v>61</v>
      </c>
      <c r="AA30" s="64" t="s">
        <v>61</v>
      </c>
    </row>
    <row r="31" spans="1:27" ht="25.5" x14ac:dyDescent="0.2">
      <c r="A31" s="84">
        <v>1</v>
      </c>
      <c r="B31" s="85" t="s">
        <v>124</v>
      </c>
      <c r="C31" s="87">
        <f>O31+V31</f>
        <v>18457094.670000002</v>
      </c>
      <c r="D31" s="89" t="s">
        <v>61</v>
      </c>
      <c r="E31" s="89" t="s">
        <v>61</v>
      </c>
      <c r="F31" s="89" t="s">
        <v>61</v>
      </c>
      <c r="G31" s="89" t="s">
        <v>61</v>
      </c>
      <c r="H31" s="89" t="s">
        <v>61</v>
      </c>
      <c r="I31" s="89" t="s">
        <v>61</v>
      </c>
      <c r="J31" s="89" t="s">
        <v>61</v>
      </c>
      <c r="K31" s="89" t="s">
        <v>61</v>
      </c>
      <c r="L31" s="89" t="s">
        <v>61</v>
      </c>
      <c r="M31" s="89" t="s">
        <v>61</v>
      </c>
      <c r="N31" s="89" t="s">
        <v>61</v>
      </c>
      <c r="O31" s="88">
        <v>18184329.719999999</v>
      </c>
      <c r="P31" s="64" t="s">
        <v>61</v>
      </c>
      <c r="Q31" s="64" t="s">
        <v>61</v>
      </c>
      <c r="R31" s="64" t="s">
        <v>61</v>
      </c>
      <c r="S31" s="64" t="s">
        <v>61</v>
      </c>
      <c r="T31" s="64" t="s">
        <v>61</v>
      </c>
      <c r="U31" s="64" t="s">
        <v>61</v>
      </c>
      <c r="V31" s="88">
        <v>272764.95</v>
      </c>
      <c r="W31" s="64" t="s">
        <v>61</v>
      </c>
      <c r="X31" s="64" t="s">
        <v>61</v>
      </c>
      <c r="Y31" s="64" t="s">
        <v>61</v>
      </c>
      <c r="Z31" s="64" t="s">
        <v>61</v>
      </c>
      <c r="AA31" s="64" t="s">
        <v>61</v>
      </c>
    </row>
    <row r="32" spans="1:27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</row>
    <row r="34" spans="11:15" x14ac:dyDescent="0.2">
      <c r="K34" s="94" t="s">
        <v>128</v>
      </c>
      <c r="N34" s="93"/>
      <c r="O34" s="95"/>
    </row>
    <row r="35" spans="11:15" x14ac:dyDescent="0.2">
      <c r="K35" s="93"/>
    </row>
  </sheetData>
  <autoFilter ref="A9:AA9"/>
  <mergeCells count="23">
    <mergeCell ref="A29:AA29"/>
    <mergeCell ref="A30:B30"/>
    <mergeCell ref="A3:AA3"/>
    <mergeCell ref="T1:AA1"/>
    <mergeCell ref="A20:B20"/>
    <mergeCell ref="B19:AA19"/>
    <mergeCell ref="A2:AA2"/>
    <mergeCell ref="A4:A7"/>
    <mergeCell ref="B4:B7"/>
    <mergeCell ref="C4:C6"/>
    <mergeCell ref="V4:AA4"/>
    <mergeCell ref="L5:M6"/>
    <mergeCell ref="N5:O6"/>
    <mergeCell ref="P5:Q6"/>
    <mergeCell ref="W5:X6"/>
    <mergeCell ref="Y5:Z6"/>
    <mergeCell ref="V5:V6"/>
    <mergeCell ref="AA5:AA6"/>
    <mergeCell ref="A10:B10"/>
    <mergeCell ref="D4:U4"/>
    <mergeCell ref="D5:K5"/>
    <mergeCell ref="R5:S6"/>
    <mergeCell ref="T5:U6"/>
  </mergeCells>
  <pageMargins left="0.23622047244094488" right="0.23622047244094488" top="0.74803149606299213" bottom="0.15748031496062992" header="0.31496062992125984" footer="0.31496062992125984"/>
  <pageSetup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topLeftCell="B1" zoomScaleNormal="100" zoomScaleSheetLayoutView="100" workbookViewId="0">
      <selection activeCell="E3" sqref="E3:I3"/>
    </sheetView>
  </sheetViews>
  <sheetFormatPr defaultColWidth="9.33203125" defaultRowHeight="12.75" x14ac:dyDescent="0.2"/>
  <cols>
    <col min="1" max="1" width="11.1640625" style="18" customWidth="1"/>
    <col min="2" max="2" width="20.6640625" style="18" customWidth="1"/>
    <col min="3" max="3" width="13.6640625" style="18" customWidth="1"/>
    <col min="4" max="4" width="21" style="18" customWidth="1"/>
    <col min="5" max="5" width="8.1640625" style="18" customWidth="1"/>
    <col min="6" max="6" width="8.83203125" style="18" customWidth="1"/>
    <col min="7" max="8" width="8.6640625" style="18" customWidth="1"/>
    <col min="9" max="9" width="8" style="18" customWidth="1"/>
    <col min="10" max="10" width="8.83203125" style="18" customWidth="1"/>
    <col min="11" max="11" width="9" style="18" customWidth="1"/>
    <col min="12" max="12" width="8.33203125" style="18" customWidth="1"/>
    <col min="13" max="13" width="15.6640625" style="18" customWidth="1"/>
    <col min="14" max="14" width="16.33203125" style="18" customWidth="1"/>
    <col min="15" max="16384" width="9.33203125" style="18"/>
  </cols>
  <sheetData>
    <row r="1" spans="1:14" ht="82.5" customHeight="1" x14ac:dyDescent="0.2">
      <c r="J1" s="119" t="s">
        <v>131</v>
      </c>
      <c r="K1" s="119"/>
      <c r="L1" s="119"/>
      <c r="M1" s="119"/>
      <c r="N1" s="119"/>
    </row>
    <row r="2" spans="1:14" ht="66.75" customHeight="1" x14ac:dyDescent="0.2">
      <c r="A2" s="140" t="s">
        <v>126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49.5" customHeight="1" x14ac:dyDescent="0.2">
      <c r="A3" s="134" t="s">
        <v>0</v>
      </c>
      <c r="B3" s="134" t="s">
        <v>52</v>
      </c>
      <c r="C3" s="134" t="s">
        <v>6</v>
      </c>
      <c r="D3" s="134" t="s">
        <v>8</v>
      </c>
      <c r="E3" s="147" t="s">
        <v>53</v>
      </c>
      <c r="F3" s="154"/>
      <c r="G3" s="154"/>
      <c r="H3" s="154"/>
      <c r="I3" s="148"/>
      <c r="J3" s="147" t="s">
        <v>9</v>
      </c>
      <c r="K3" s="154"/>
      <c r="L3" s="154"/>
      <c r="M3" s="154"/>
      <c r="N3" s="148"/>
    </row>
    <row r="4" spans="1:14" ht="84" customHeight="1" x14ac:dyDescent="0.2">
      <c r="A4" s="135"/>
      <c r="B4" s="135"/>
      <c r="C4" s="136"/>
      <c r="D4" s="136"/>
      <c r="E4" s="1" t="s">
        <v>54</v>
      </c>
      <c r="F4" s="1" t="s">
        <v>55</v>
      </c>
      <c r="G4" s="1" t="s">
        <v>56</v>
      </c>
      <c r="H4" s="1" t="s">
        <v>57</v>
      </c>
      <c r="I4" s="1" t="s">
        <v>14</v>
      </c>
      <c r="J4" s="1" t="s">
        <v>54</v>
      </c>
      <c r="K4" s="1" t="s">
        <v>55</v>
      </c>
      <c r="L4" s="1" t="s">
        <v>56</v>
      </c>
      <c r="M4" s="1" t="s">
        <v>57</v>
      </c>
      <c r="N4" s="1" t="s">
        <v>14</v>
      </c>
    </row>
    <row r="5" spans="1:14" ht="21" customHeight="1" x14ac:dyDescent="0.2">
      <c r="A5" s="136"/>
      <c r="B5" s="136"/>
      <c r="C5" s="1" t="s">
        <v>50</v>
      </c>
      <c r="D5" s="1" t="s">
        <v>22</v>
      </c>
      <c r="E5" s="1" t="s">
        <v>49</v>
      </c>
      <c r="F5" s="1" t="s">
        <v>49</v>
      </c>
      <c r="G5" s="1" t="s">
        <v>49</v>
      </c>
      <c r="H5" s="1" t="s">
        <v>49</v>
      </c>
      <c r="I5" s="1" t="s">
        <v>49</v>
      </c>
      <c r="J5" s="1" t="s">
        <v>23</v>
      </c>
      <c r="K5" s="1" t="s">
        <v>23</v>
      </c>
      <c r="L5" s="1" t="s">
        <v>23</v>
      </c>
      <c r="M5" s="1" t="s">
        <v>23</v>
      </c>
      <c r="N5" s="1" t="s">
        <v>23</v>
      </c>
    </row>
    <row r="6" spans="1:14" ht="30" customHeight="1" x14ac:dyDescent="0.2">
      <c r="A6" s="176" t="s">
        <v>58</v>
      </c>
      <c r="B6" s="177"/>
      <c r="C6" s="25">
        <f>C8+C10+C12</f>
        <v>34248.199999999997</v>
      </c>
      <c r="D6" s="1">
        <f>D8+D10+D12</f>
        <v>1052</v>
      </c>
      <c r="E6" s="14"/>
      <c r="F6" s="14"/>
      <c r="G6" s="14"/>
      <c r="H6" s="14">
        <f>H8+H10+H12</f>
        <v>17</v>
      </c>
      <c r="I6" s="14">
        <f>I8+I10+I12</f>
        <v>17</v>
      </c>
      <c r="J6" s="14"/>
      <c r="K6" s="14"/>
      <c r="L6" s="14"/>
      <c r="M6" s="25">
        <f>M8+M10+M12</f>
        <v>97201589.510000005</v>
      </c>
      <c r="N6" s="25">
        <f>N8+N10+N12</f>
        <v>97201589.510000005</v>
      </c>
    </row>
    <row r="7" spans="1:14" x14ac:dyDescent="0.2">
      <c r="A7" s="175" t="s">
        <v>79</v>
      </c>
      <c r="B7" s="175"/>
      <c r="C7" s="25"/>
      <c r="D7" s="26"/>
      <c r="E7" s="20"/>
      <c r="F7" s="20"/>
      <c r="G7" s="20"/>
      <c r="H7" s="20"/>
      <c r="I7" s="26"/>
      <c r="J7" s="20"/>
      <c r="K7" s="20"/>
      <c r="L7" s="20"/>
      <c r="M7" s="25"/>
      <c r="N7" s="25"/>
    </row>
    <row r="8" spans="1:14" x14ac:dyDescent="0.2">
      <c r="A8" s="1">
        <v>1</v>
      </c>
      <c r="B8" s="3" t="s">
        <v>59</v>
      </c>
      <c r="C8" s="76">
        <f>'Форма 1'!K18</f>
        <v>11779.5</v>
      </c>
      <c r="D8" s="77">
        <f>'Форма 1'!N18</f>
        <v>349</v>
      </c>
      <c r="E8" s="78"/>
      <c r="F8" s="78"/>
      <c r="G8" s="78"/>
      <c r="H8" s="77">
        <v>8</v>
      </c>
      <c r="I8" s="77">
        <v>8</v>
      </c>
      <c r="J8" s="78"/>
      <c r="K8" s="78"/>
      <c r="L8" s="78"/>
      <c r="M8" s="76">
        <f>'Форма 1'!O18</f>
        <v>22851409.59</v>
      </c>
      <c r="N8" s="76">
        <f t="shared" ref="N8:N10" si="0">M8</f>
        <v>22851409.59</v>
      </c>
    </row>
    <row r="9" spans="1:14" s="7" customFormat="1" x14ac:dyDescent="0.2">
      <c r="A9" s="176" t="s">
        <v>69</v>
      </c>
      <c r="B9" s="177"/>
      <c r="C9" s="25"/>
      <c r="D9" s="35"/>
      <c r="E9" s="52"/>
      <c r="F9" s="52"/>
      <c r="G9" s="52"/>
      <c r="H9" s="35"/>
      <c r="I9" s="35"/>
      <c r="J9" s="52"/>
      <c r="K9" s="52"/>
      <c r="L9" s="52"/>
      <c r="M9" s="25"/>
      <c r="N9" s="25"/>
    </row>
    <row r="10" spans="1:14" x14ac:dyDescent="0.2">
      <c r="A10" s="1">
        <v>1</v>
      </c>
      <c r="B10" s="3" t="s">
        <v>59</v>
      </c>
      <c r="C10" s="25">
        <f>'Форма 1'!K28</f>
        <v>16957.400000000001</v>
      </c>
      <c r="D10" s="36">
        <f>'Форма 1'!N28</f>
        <v>525</v>
      </c>
      <c r="E10" s="52"/>
      <c r="F10" s="52"/>
      <c r="G10" s="52"/>
      <c r="H10" s="54">
        <v>8</v>
      </c>
      <c r="I10" s="54">
        <v>8</v>
      </c>
      <c r="J10" s="52"/>
      <c r="K10" s="52"/>
      <c r="L10" s="52"/>
      <c r="M10" s="25">
        <f>'Форма 1'!O28</f>
        <v>55893085.25</v>
      </c>
      <c r="N10" s="25">
        <f t="shared" si="0"/>
        <v>55893085.25</v>
      </c>
    </row>
    <row r="11" spans="1:14" x14ac:dyDescent="0.2">
      <c r="A11" s="175" t="s">
        <v>120</v>
      </c>
      <c r="B11" s="17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x14ac:dyDescent="0.2">
      <c r="A12" s="90">
        <v>1</v>
      </c>
      <c r="B12" s="20" t="s">
        <v>59</v>
      </c>
      <c r="C12" s="91">
        <f>'Форма 1'!K31</f>
        <v>5511.3</v>
      </c>
      <c r="D12" s="90">
        <f>'Форма 1'!N31</f>
        <v>178</v>
      </c>
      <c r="E12" s="20"/>
      <c r="F12" s="20"/>
      <c r="G12" s="20"/>
      <c r="H12" s="90">
        <v>1</v>
      </c>
      <c r="I12" s="90">
        <v>1</v>
      </c>
      <c r="J12" s="20"/>
      <c r="K12" s="20"/>
      <c r="L12" s="20"/>
      <c r="M12" s="92">
        <f>'Форма 1'!O31</f>
        <v>18457094.670000002</v>
      </c>
      <c r="N12" s="92">
        <f>M12</f>
        <v>18457094.670000002</v>
      </c>
    </row>
  </sheetData>
  <mergeCells count="12">
    <mergeCell ref="A11:B11"/>
    <mergeCell ref="J1:N1"/>
    <mergeCell ref="A7:B7"/>
    <mergeCell ref="A9:B9"/>
    <mergeCell ref="A6:B6"/>
    <mergeCell ref="A2:N2"/>
    <mergeCell ref="A3:A5"/>
    <mergeCell ref="B3:B5"/>
    <mergeCell ref="C3:C4"/>
    <mergeCell ref="D3:D4"/>
    <mergeCell ref="E3:I3"/>
    <mergeCell ref="J3:N3"/>
  </mergeCells>
  <pageMargins left="0.23622047244094491" right="0.23622047244094491" top="0.74803149606299213" bottom="0.15748031496062992" header="0.31496062992125984" footer="0.31496062992125984"/>
  <pageSetup scale="8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Форма 1</vt:lpstr>
      <vt:lpstr>Форма 2</vt:lpstr>
      <vt:lpstr>Форма 3</vt:lpstr>
      <vt:lpstr>'Форма 1'!Заголовки_для_печати</vt:lpstr>
      <vt:lpstr>'Форма 2'!Заголовки_для_печати</vt:lpstr>
      <vt:lpstr>'Форма 2'!Область_печати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Людмила В. Сорокина</cp:lastModifiedBy>
  <cp:lastPrinted>2021-07-01T13:41:48Z</cp:lastPrinted>
  <dcterms:created xsi:type="dcterms:W3CDTF">2014-05-20T13:23:29Z</dcterms:created>
  <dcterms:modified xsi:type="dcterms:W3CDTF">2021-07-06T09:11:47Z</dcterms:modified>
</cp:coreProperties>
</file>