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ЭтаКнига" defaultThemeVersion="124226"/>
  <bookViews>
    <workbookView xWindow="120" yWindow="15" windowWidth="7635" windowHeight="5820" firstSheet="1" activeTab="1"/>
  </bookViews>
  <sheets>
    <sheet name="ЛБО" sheetId="17" state="hidden" r:id="rId1"/>
    <sheet name="1 подпр" sheetId="22" r:id="rId2"/>
    <sheet name="2 подпр" sheetId="27" r:id="rId3"/>
    <sheet name="3-подпр" sheetId="37" r:id="rId4"/>
    <sheet name="4-подпр" sheetId="39" r:id="rId5"/>
    <sheet name="5-подпр" sheetId="38" r:id="rId6"/>
    <sheet name="свод" sheetId="34" state="hidden" r:id="rId7"/>
    <sheet name="поясн" sheetId="35" state="hidden" r:id="rId8"/>
    <sheet name="расшифровка" sheetId="36" state="hidden" r:id="rId9"/>
    <sheet name="расшифровка ОБ" sheetId="40" state="hidden" r:id="rId10"/>
    <sheet name="6-подпр " sheetId="44" r:id="rId11"/>
    <sheet name="свод." sheetId="41" r:id="rId12"/>
    <sheet name="Лист1" sheetId="52" r:id="rId13"/>
  </sheets>
  <definedNames>
    <definedName name="_xlnm.Print_Titles" localSheetId="1">'1 подпр'!$A:$B,'1 подпр'!$4:$5</definedName>
    <definedName name="_xlnm.Print_Titles" localSheetId="2">'2 подпр'!$A:$B,'2 подпр'!$3:$3</definedName>
    <definedName name="_xlnm.Print_Titles" localSheetId="3">'3-подпр'!$4:$5</definedName>
    <definedName name="_xlnm.Print_Titles" localSheetId="4">'4-подпр'!$3:$4</definedName>
    <definedName name="_xlnm.Print_Titles" localSheetId="5">'5-подпр'!$4:$5</definedName>
    <definedName name="_xlnm.Print_Area" localSheetId="1">'1 подпр'!$A$1:$AC$24</definedName>
    <definedName name="_xlnm.Print_Area" localSheetId="2">'2 подпр'!$A$1:$AA$26</definedName>
    <definedName name="_xlnm.Print_Area" localSheetId="3">'3-подпр'!$A$1:$AI$43</definedName>
    <definedName name="_xlnm.Print_Area" localSheetId="4">'4-подпр'!$A$1:$AA$29</definedName>
    <definedName name="_xlnm.Print_Area" localSheetId="5">'5-подпр'!$A$1:$AT$33</definedName>
    <definedName name="_xlnm.Print_Area" localSheetId="10">'6-подпр '!$A$1:$AS$13</definedName>
    <definedName name="_xlnm.Print_Area" localSheetId="7">поясн!$A$1:$Q$67</definedName>
    <definedName name="_xlnm.Print_Area" localSheetId="8">расшифровка!$A$1:$H$73</definedName>
    <definedName name="_xlnm.Print_Area" localSheetId="9">'расшифровка ОБ'!$A$1:$H$69</definedName>
    <definedName name="_xlnm.Print_Area" localSheetId="11">свод.!$A$1:$E$45</definedName>
  </definedNames>
  <calcPr calcId="144525"/>
</workbook>
</file>

<file path=xl/calcChain.xml><?xml version="1.0" encoding="utf-8"?>
<calcChain xmlns="http://schemas.openxmlformats.org/spreadsheetml/2006/main">
  <c r="L22" i="38" l="1"/>
  <c r="L21" i="38"/>
  <c r="L20" i="38"/>
  <c r="L10" i="38"/>
  <c r="R15" i="38"/>
  <c r="N15" i="38"/>
  <c r="I15" i="38"/>
  <c r="D15" i="38"/>
  <c r="F12" i="37" l="1"/>
  <c r="G12" i="37"/>
  <c r="H8" i="22" l="1"/>
  <c r="L28" i="38" l="1"/>
  <c r="K9" i="37"/>
  <c r="H33" i="37"/>
  <c r="L17" i="38" l="1"/>
  <c r="K15" i="39"/>
  <c r="P16" i="39"/>
  <c r="L16" i="39"/>
  <c r="H16" i="39"/>
  <c r="G16" i="39"/>
  <c r="F16" i="39"/>
  <c r="E16" i="39"/>
  <c r="K26" i="37"/>
  <c r="D16" i="39" l="1"/>
  <c r="L31" i="38" l="1"/>
  <c r="L30" i="38"/>
  <c r="L25" i="38"/>
  <c r="L12" i="38" l="1"/>
  <c r="K21" i="39"/>
  <c r="Q34" i="37" l="1"/>
  <c r="R34" i="37"/>
  <c r="S34" i="37"/>
  <c r="P34" i="37" s="1"/>
  <c r="M34" i="37"/>
  <c r="N34" i="37"/>
  <c r="O34" i="37"/>
  <c r="I34" i="37"/>
  <c r="J34" i="37"/>
  <c r="K34" i="37"/>
  <c r="P35" i="37"/>
  <c r="L35" i="37"/>
  <c r="H35" i="37"/>
  <c r="G35" i="37"/>
  <c r="F35" i="37"/>
  <c r="D35" i="37" s="1"/>
  <c r="E34" i="37"/>
  <c r="E35" i="37"/>
  <c r="L34" i="37" l="1"/>
  <c r="H34" i="37"/>
  <c r="F34" i="37"/>
  <c r="D34" i="37" s="1"/>
  <c r="G34" i="37"/>
  <c r="J22" i="22" l="1"/>
  <c r="I21" i="22"/>
  <c r="G24" i="22"/>
  <c r="F24" i="22"/>
  <c r="K22" i="22"/>
  <c r="K21" i="22" s="1"/>
  <c r="P24" i="22"/>
  <c r="L24" i="22"/>
  <c r="H24" i="22"/>
  <c r="E24" i="22"/>
  <c r="K31" i="37"/>
  <c r="J31" i="37"/>
  <c r="D24" i="22" l="1"/>
  <c r="Q8" i="38" l="1"/>
  <c r="R12" i="38"/>
  <c r="R13" i="38"/>
  <c r="R14" i="38"/>
  <c r="N12" i="38"/>
  <c r="N13" i="38"/>
  <c r="N14" i="38"/>
  <c r="I14" i="38"/>
  <c r="D14" i="38"/>
  <c r="O18" i="37" l="1"/>
  <c r="K32" i="37" l="1"/>
  <c r="F31" i="38" l="1"/>
  <c r="F32" i="38"/>
  <c r="G32" i="38"/>
  <c r="I32" i="38"/>
  <c r="H32" i="38" l="1"/>
  <c r="D32" i="38" s="1"/>
  <c r="H6" i="38" l="1"/>
  <c r="D54" i="41"/>
  <c r="C54" i="41"/>
  <c r="E52" i="41"/>
  <c r="D52" i="41"/>
  <c r="C52" i="41"/>
  <c r="D50" i="41"/>
  <c r="C50" i="41"/>
  <c r="G13" i="38" l="1"/>
  <c r="D13" i="38" s="1"/>
  <c r="G12" i="38"/>
  <c r="D12" i="38" s="1"/>
  <c r="I13" i="38"/>
  <c r="I12" i="38"/>
  <c r="K10" i="38"/>
  <c r="G10" i="38"/>
  <c r="I10" i="38" l="1"/>
  <c r="K8" i="38"/>
  <c r="M6" i="38"/>
  <c r="B32" i="41" s="1"/>
  <c r="B45" i="41" l="1"/>
  <c r="B47" i="41" s="1"/>
  <c r="G31" i="38"/>
  <c r="D31" i="38" s="1"/>
  <c r="R31" i="38"/>
  <c r="R32" i="38"/>
  <c r="N31" i="38"/>
  <c r="N32" i="38"/>
  <c r="I31" i="38"/>
  <c r="K29" i="37"/>
  <c r="S22" i="27" l="1"/>
  <c r="O22" i="27"/>
  <c r="S18" i="27"/>
  <c r="O18" i="27"/>
  <c r="R22" i="27" l="1"/>
  <c r="Q18" i="27"/>
  <c r="R18" i="27"/>
  <c r="R17" i="27"/>
  <c r="R10" i="27"/>
  <c r="N10" i="27"/>
  <c r="N22" i="27"/>
  <c r="N17" i="27"/>
  <c r="M18" i="27"/>
  <c r="N18" i="27"/>
  <c r="J23" i="22" l="1"/>
  <c r="J21" i="22" s="1"/>
  <c r="I18" i="27" l="1"/>
  <c r="J22" i="27"/>
  <c r="K18" i="27"/>
  <c r="J18" i="27"/>
  <c r="J17" i="27"/>
  <c r="J10" i="27"/>
  <c r="J11" i="27"/>
  <c r="J8" i="38" l="1"/>
  <c r="R11" i="38"/>
  <c r="N11" i="38"/>
  <c r="I11" i="38"/>
  <c r="G11" i="38"/>
  <c r="F11" i="38"/>
  <c r="E11" i="38"/>
  <c r="P23" i="22"/>
  <c r="L23" i="22"/>
  <c r="H23" i="22"/>
  <c r="G23" i="22"/>
  <c r="F23" i="22"/>
  <c r="E23" i="22"/>
  <c r="D11" i="38" l="1"/>
  <c r="D23" i="22"/>
  <c r="R30" i="38" l="1"/>
  <c r="N30" i="38"/>
  <c r="I30" i="38"/>
  <c r="E30" i="38"/>
  <c r="F30" i="38"/>
  <c r="G30" i="38"/>
  <c r="P29" i="37"/>
  <c r="L29" i="37"/>
  <c r="H29" i="37"/>
  <c r="G29" i="37"/>
  <c r="F29" i="37"/>
  <c r="E29" i="37"/>
  <c r="K25" i="37"/>
  <c r="D30" i="38" l="1"/>
  <c r="D29" i="37"/>
  <c r="P15" i="27" l="1"/>
  <c r="L15" i="27"/>
  <c r="H15" i="27"/>
  <c r="G15" i="27"/>
  <c r="F15" i="27"/>
  <c r="E15" i="27"/>
  <c r="D15" i="27" l="1"/>
  <c r="P19" i="22"/>
  <c r="L19" i="22"/>
  <c r="E19" i="22"/>
  <c r="F19" i="22"/>
  <c r="G19" i="22"/>
  <c r="H19" i="22"/>
  <c r="D19" i="22" l="1"/>
  <c r="K37" i="37"/>
  <c r="P18" i="22" l="1"/>
  <c r="L18" i="22"/>
  <c r="H18" i="22"/>
  <c r="E18" i="22"/>
  <c r="F18" i="22"/>
  <c r="G18" i="22"/>
  <c r="L9" i="38"/>
  <c r="L8" i="38" s="1"/>
  <c r="E17" i="38"/>
  <c r="F17" i="38"/>
  <c r="G17" i="38"/>
  <c r="I17" i="38"/>
  <c r="N17" i="38"/>
  <c r="R17" i="38"/>
  <c r="N16" i="38"/>
  <c r="R16" i="38"/>
  <c r="G9" i="38" l="1"/>
  <c r="D17" i="38"/>
  <c r="D18" i="22"/>
  <c r="N15" i="37" l="1"/>
  <c r="I15" i="37"/>
  <c r="J15" i="37"/>
  <c r="K15" i="37"/>
  <c r="O15" i="37"/>
  <c r="Q15" i="37"/>
  <c r="R15" i="37"/>
  <c r="S15" i="37"/>
  <c r="I10" i="37"/>
  <c r="J10" i="37"/>
  <c r="K10" i="37"/>
  <c r="M10" i="37"/>
  <c r="N10" i="37"/>
  <c r="O10" i="37"/>
  <c r="Q10" i="37"/>
  <c r="R10" i="37"/>
  <c r="S10" i="37"/>
  <c r="I11" i="27"/>
  <c r="K11" i="27"/>
  <c r="M11" i="27"/>
  <c r="N11" i="27"/>
  <c r="O11" i="27"/>
  <c r="Q11" i="27"/>
  <c r="R11" i="27"/>
  <c r="S11" i="27"/>
  <c r="I9" i="22"/>
  <c r="J9" i="22"/>
  <c r="K9" i="22"/>
  <c r="M9" i="22"/>
  <c r="N9" i="22"/>
  <c r="O9" i="22"/>
  <c r="Q9" i="22"/>
  <c r="R9" i="22"/>
  <c r="S9" i="22"/>
  <c r="H11" i="27" l="1"/>
  <c r="L11" i="27"/>
  <c r="F10" i="37"/>
  <c r="P15" i="37"/>
  <c r="P11" i="27"/>
  <c r="H10" i="37"/>
  <c r="F15" i="37"/>
  <c r="L10" i="37"/>
  <c r="H15" i="37"/>
  <c r="P10" i="37"/>
  <c r="G11" i="27"/>
  <c r="F11" i="27"/>
  <c r="L9" i="22"/>
  <c r="P9" i="22"/>
  <c r="G9" i="22"/>
  <c r="F9" i="22"/>
  <c r="E9" i="22"/>
  <c r="H9" i="22"/>
  <c r="L15" i="37"/>
  <c r="G15" i="37"/>
  <c r="G10" i="37"/>
  <c r="P16" i="37"/>
  <c r="P17" i="37"/>
  <c r="L16" i="37"/>
  <c r="L17" i="37"/>
  <c r="H16" i="37"/>
  <c r="H17" i="37"/>
  <c r="G16" i="37"/>
  <c r="G17" i="37"/>
  <c r="F16" i="37"/>
  <c r="F17" i="37"/>
  <c r="E16" i="37"/>
  <c r="E17" i="37"/>
  <c r="P11" i="37"/>
  <c r="P12" i="37"/>
  <c r="P13" i="37"/>
  <c r="L11" i="37"/>
  <c r="L12" i="37"/>
  <c r="L13" i="37"/>
  <c r="H11" i="37"/>
  <c r="H12" i="37"/>
  <c r="H13" i="37"/>
  <c r="F11" i="37"/>
  <c r="F13" i="37"/>
  <c r="G11" i="37"/>
  <c r="G13" i="37"/>
  <c r="P12" i="27"/>
  <c r="P13" i="27"/>
  <c r="P14" i="27"/>
  <c r="L12" i="27"/>
  <c r="L13" i="27"/>
  <c r="L14" i="27"/>
  <c r="H12" i="27"/>
  <c r="H13" i="27"/>
  <c r="H14" i="27"/>
  <c r="E12" i="27"/>
  <c r="E13" i="27"/>
  <c r="E14" i="27"/>
  <c r="F12" i="27"/>
  <c r="F13" i="27"/>
  <c r="F14" i="27"/>
  <c r="G12" i="27"/>
  <c r="G13" i="27"/>
  <c r="G14" i="27"/>
  <c r="D15" i="37" l="1"/>
  <c r="D10" i="37"/>
  <c r="D11" i="27"/>
  <c r="D9" i="22"/>
  <c r="D13" i="27"/>
  <c r="D12" i="37"/>
  <c r="D17" i="37"/>
  <c r="D16" i="37"/>
  <c r="D13" i="37"/>
  <c r="D11" i="37"/>
  <c r="D14" i="27"/>
  <c r="D12" i="27"/>
  <c r="E10" i="22" l="1"/>
  <c r="E11" i="22"/>
  <c r="E12" i="22"/>
  <c r="F10" i="22"/>
  <c r="F11" i="22"/>
  <c r="F12" i="22"/>
  <c r="G10" i="22"/>
  <c r="G11" i="22"/>
  <c r="G12" i="22"/>
  <c r="P10" i="22"/>
  <c r="P11" i="22"/>
  <c r="P12" i="22"/>
  <c r="L10" i="22"/>
  <c r="L11" i="22"/>
  <c r="L12" i="22"/>
  <c r="H10" i="22"/>
  <c r="H11" i="22"/>
  <c r="H12" i="22"/>
  <c r="D12" i="22" l="1"/>
  <c r="D11" i="22"/>
  <c r="D10" i="22"/>
  <c r="O9" i="37"/>
  <c r="I39" i="37"/>
  <c r="J39" i="37"/>
  <c r="K39" i="37"/>
  <c r="M39" i="37"/>
  <c r="N39" i="37"/>
  <c r="O39" i="37"/>
  <c r="Q39" i="37"/>
  <c r="R39" i="37"/>
  <c r="S40" i="37"/>
  <c r="P40" i="37" s="1"/>
  <c r="L40" i="37"/>
  <c r="E40" i="37"/>
  <c r="F40" i="37"/>
  <c r="G40" i="37"/>
  <c r="H40" i="37"/>
  <c r="O8" i="22"/>
  <c r="E8" i="22"/>
  <c r="L39" i="37" l="1"/>
  <c r="S39" i="37"/>
  <c r="P39" i="37" s="1"/>
  <c r="H39" i="37"/>
  <c r="D40" i="37"/>
  <c r="K10" i="39"/>
  <c r="Q21" i="22" l="1"/>
  <c r="R21" i="22"/>
  <c r="S21" i="22"/>
  <c r="M21" i="22"/>
  <c r="N21" i="22"/>
  <c r="O21" i="22"/>
  <c r="P22" i="22"/>
  <c r="L22" i="22"/>
  <c r="F22" i="22"/>
  <c r="E22" i="22"/>
  <c r="Q15" i="22"/>
  <c r="S15" i="22"/>
  <c r="M15" i="22"/>
  <c r="N15" i="22"/>
  <c r="O15" i="22"/>
  <c r="I15" i="22"/>
  <c r="J15" i="22"/>
  <c r="K15" i="22"/>
  <c r="K6" i="22" s="1"/>
  <c r="P13" i="22"/>
  <c r="P14" i="22"/>
  <c r="P17" i="22"/>
  <c r="L13" i="22"/>
  <c r="L14" i="22"/>
  <c r="L16" i="22"/>
  <c r="L17" i="22"/>
  <c r="H17" i="22"/>
  <c r="G17" i="22"/>
  <c r="F17" i="22"/>
  <c r="E17" i="22"/>
  <c r="S8" i="22"/>
  <c r="G8" i="22" s="1"/>
  <c r="R8" i="22"/>
  <c r="N8" i="22"/>
  <c r="J8" i="22"/>
  <c r="Q6" i="22" l="1"/>
  <c r="O6" i="22"/>
  <c r="I6" i="22"/>
  <c r="M6" i="22"/>
  <c r="E21" i="22"/>
  <c r="N6" i="22"/>
  <c r="H15" i="22"/>
  <c r="F21" i="22"/>
  <c r="G21" i="22"/>
  <c r="F8" i="22"/>
  <c r="S6" i="22"/>
  <c r="J6" i="22"/>
  <c r="G22" i="22"/>
  <c r="D22" i="22" s="1"/>
  <c r="L21" i="22"/>
  <c r="H22" i="22"/>
  <c r="L15" i="22"/>
  <c r="D17" i="22"/>
  <c r="L8" i="22"/>
  <c r="G6" i="22" l="1"/>
  <c r="L6" i="22"/>
  <c r="E6" i="22"/>
  <c r="H6" i="22"/>
  <c r="E21" i="27"/>
  <c r="F21" i="27"/>
  <c r="G21" i="27"/>
  <c r="H21" i="27"/>
  <c r="P21" i="27"/>
  <c r="L21" i="27"/>
  <c r="I20" i="27"/>
  <c r="J20" i="27"/>
  <c r="K20" i="27"/>
  <c r="S20" i="27"/>
  <c r="P20" i="27" s="1"/>
  <c r="M20" i="27"/>
  <c r="N20" i="27"/>
  <c r="O20" i="27"/>
  <c r="Q23" i="27"/>
  <c r="R23" i="27"/>
  <c r="S23" i="27"/>
  <c r="M23" i="27"/>
  <c r="N23" i="27"/>
  <c r="O23" i="27"/>
  <c r="I23" i="27"/>
  <c r="J23" i="27"/>
  <c r="K23" i="27"/>
  <c r="P18" i="27"/>
  <c r="O16" i="27"/>
  <c r="K16" i="27"/>
  <c r="Q16" i="27"/>
  <c r="Q8" i="27" s="1"/>
  <c r="R16" i="27"/>
  <c r="M16" i="27"/>
  <c r="N16" i="27"/>
  <c r="I16" i="27"/>
  <c r="J16" i="27"/>
  <c r="S10" i="27"/>
  <c r="O10" i="27"/>
  <c r="Q36" i="37"/>
  <c r="R36" i="37"/>
  <c r="S36" i="37"/>
  <c r="M36" i="37"/>
  <c r="N36" i="37"/>
  <c r="O36" i="37"/>
  <c r="L37" i="37"/>
  <c r="J36" i="37"/>
  <c r="K36" i="37"/>
  <c r="G37" i="37"/>
  <c r="F37" i="37"/>
  <c r="E37" i="37"/>
  <c r="H37" i="37"/>
  <c r="S31" i="37"/>
  <c r="O31" i="37"/>
  <c r="O30" i="37" s="1"/>
  <c r="M30" i="37"/>
  <c r="N30" i="37"/>
  <c r="K30" i="37"/>
  <c r="Q30" i="37"/>
  <c r="I30" i="37"/>
  <c r="J30" i="37"/>
  <c r="P26" i="37"/>
  <c r="P27" i="37"/>
  <c r="P28" i="37"/>
  <c r="S25" i="37"/>
  <c r="O25" i="37"/>
  <c r="I25" i="37"/>
  <c r="J25" i="37"/>
  <c r="P24" i="37"/>
  <c r="Q23" i="37"/>
  <c r="R23" i="37"/>
  <c r="S23" i="37"/>
  <c r="M23" i="37"/>
  <c r="N23" i="37"/>
  <c r="O23" i="37"/>
  <c r="I23" i="37"/>
  <c r="J23" i="37"/>
  <c r="K23" i="37"/>
  <c r="S21" i="37"/>
  <c r="O21" i="37"/>
  <c r="I21" i="37"/>
  <c r="J21" i="37"/>
  <c r="K21" i="37"/>
  <c r="Q8" i="37"/>
  <c r="R8" i="37"/>
  <c r="I8" i="37"/>
  <c r="J8" i="37"/>
  <c r="M8" i="37"/>
  <c r="N8" i="37"/>
  <c r="S9" i="37"/>
  <c r="S14" i="37"/>
  <c r="O14" i="37"/>
  <c r="K14" i="37"/>
  <c r="E39" i="37"/>
  <c r="F39" i="37"/>
  <c r="E38" i="37"/>
  <c r="F38" i="37"/>
  <c r="E33" i="37"/>
  <c r="F33" i="37"/>
  <c r="E32" i="37"/>
  <c r="F32" i="37"/>
  <c r="E31" i="37"/>
  <c r="E28" i="37"/>
  <c r="F28" i="37"/>
  <c r="E27" i="37"/>
  <c r="F27" i="37"/>
  <c r="E26" i="37"/>
  <c r="F26" i="37"/>
  <c r="E24" i="37"/>
  <c r="F24" i="37"/>
  <c r="E22" i="37"/>
  <c r="F22" i="37"/>
  <c r="E20" i="37"/>
  <c r="F20" i="37"/>
  <c r="E19" i="37"/>
  <c r="F19" i="37"/>
  <c r="E18" i="37"/>
  <c r="F18" i="37"/>
  <c r="E14" i="37"/>
  <c r="F14" i="37"/>
  <c r="E9" i="37"/>
  <c r="F9" i="37"/>
  <c r="G18" i="37"/>
  <c r="G19" i="37"/>
  <c r="G20" i="37"/>
  <c r="G22" i="37"/>
  <c r="G24" i="37"/>
  <c r="G26" i="37"/>
  <c r="G27" i="37"/>
  <c r="G28" i="37"/>
  <c r="G38" i="37"/>
  <c r="K13" i="39"/>
  <c r="O13" i="39"/>
  <c r="Q13" i="39"/>
  <c r="R13" i="39"/>
  <c r="S13" i="39"/>
  <c r="K7" i="39"/>
  <c r="Q7" i="39"/>
  <c r="R7" i="39"/>
  <c r="S10" i="39"/>
  <c r="S7" i="39" s="1"/>
  <c r="O10" i="39"/>
  <c r="O7" i="39" s="1"/>
  <c r="P9" i="39"/>
  <c r="L9" i="39"/>
  <c r="H9" i="39"/>
  <c r="G9" i="39"/>
  <c r="F9" i="39"/>
  <c r="E9" i="39"/>
  <c r="O26" i="38"/>
  <c r="P26" i="38"/>
  <c r="Q26" i="38"/>
  <c r="S26" i="38"/>
  <c r="T26" i="38"/>
  <c r="U26" i="38"/>
  <c r="O23" i="38"/>
  <c r="P23" i="38"/>
  <c r="Q23" i="38"/>
  <c r="S23" i="38"/>
  <c r="T23" i="38"/>
  <c r="U23" i="38"/>
  <c r="O18" i="38"/>
  <c r="O6" i="38" s="1"/>
  <c r="D32" i="41" s="1"/>
  <c r="D45" i="41" s="1"/>
  <c r="D47" i="41" s="1"/>
  <c r="P18" i="38"/>
  <c r="Q18" i="38"/>
  <c r="U18" i="38"/>
  <c r="S18" i="38"/>
  <c r="T18" i="38"/>
  <c r="L18" i="38"/>
  <c r="U6" i="38" l="1"/>
  <c r="S6" i="38"/>
  <c r="K8" i="27"/>
  <c r="K5" i="39"/>
  <c r="Q6" i="38"/>
  <c r="T6" i="38"/>
  <c r="P6" i="38"/>
  <c r="M8" i="27"/>
  <c r="F23" i="37"/>
  <c r="R8" i="27"/>
  <c r="S16" i="27"/>
  <c r="S8" i="27" s="1"/>
  <c r="J8" i="27"/>
  <c r="I8" i="27"/>
  <c r="E8" i="27" s="1"/>
  <c r="H20" i="27"/>
  <c r="D21" i="27"/>
  <c r="O8" i="27"/>
  <c r="N8" i="27"/>
  <c r="O8" i="37"/>
  <c r="G9" i="37"/>
  <c r="E36" i="37"/>
  <c r="S8" i="37"/>
  <c r="G14" i="37"/>
  <c r="K8" i="37"/>
  <c r="K6" i="37" s="1"/>
  <c r="L20" i="27"/>
  <c r="F36" i="37"/>
  <c r="G36" i="37"/>
  <c r="D37" i="37"/>
  <c r="E30" i="37"/>
  <c r="G25" i="37"/>
  <c r="G23" i="37"/>
  <c r="E23" i="37"/>
  <c r="G21" i="37"/>
  <c r="D9" i="39"/>
  <c r="G10" i="44"/>
  <c r="F8" i="27" l="1"/>
  <c r="P8" i="27"/>
  <c r="G8" i="27"/>
  <c r="H8" i="27"/>
  <c r="L8" i="27"/>
  <c r="G8" i="37"/>
  <c r="M25" i="37"/>
  <c r="N25" i="37"/>
  <c r="Q25" i="37"/>
  <c r="R25" i="37"/>
  <c r="E25" i="37" l="1"/>
  <c r="D8" i="27"/>
  <c r="F25" i="37"/>
  <c r="E16" i="38"/>
  <c r="F16" i="38"/>
  <c r="G16" i="38"/>
  <c r="I16" i="38"/>
  <c r="D16" i="38" l="1"/>
  <c r="P25" i="37"/>
  <c r="P22" i="37"/>
  <c r="R21" i="37"/>
  <c r="M21" i="37"/>
  <c r="N21" i="37"/>
  <c r="E8" i="37"/>
  <c r="F8" i="37"/>
  <c r="F21" i="37" l="1"/>
  <c r="P23" i="37"/>
  <c r="X10" i="27"/>
  <c r="U16" i="27"/>
  <c r="U8" i="27" s="1"/>
  <c r="V16" i="27"/>
  <c r="V8" i="27" s="1"/>
  <c r="W16" i="27"/>
  <c r="W8" i="27" s="1"/>
  <c r="Y16" i="27"/>
  <c r="Z16" i="27"/>
  <c r="Z8" i="27" s="1"/>
  <c r="AA16" i="27"/>
  <c r="AA8" i="27" s="1"/>
  <c r="X17" i="27"/>
  <c r="X19" i="27"/>
  <c r="X20" i="27"/>
  <c r="X22" i="27"/>
  <c r="X23" i="27"/>
  <c r="X25" i="27"/>
  <c r="X26" i="27"/>
  <c r="X16" i="27" l="1"/>
  <c r="X8" i="27" s="1"/>
  <c r="Y8" i="27"/>
  <c r="Q21" i="37" l="1"/>
  <c r="G39" i="37"/>
  <c r="G33" i="37"/>
  <c r="G31" i="37"/>
  <c r="P21" i="37" l="1"/>
  <c r="E21" i="37"/>
  <c r="P16" i="22"/>
  <c r="R15" i="22"/>
  <c r="R6" i="22" s="1"/>
  <c r="F31" i="37"/>
  <c r="R30" i="37"/>
  <c r="F30" i="37" s="1"/>
  <c r="G32" i="37"/>
  <c r="S30" i="37"/>
  <c r="P6" i="22" l="1"/>
  <c r="F6" i="22"/>
  <c r="D6" i="22" s="1"/>
  <c r="P15" i="22"/>
  <c r="R28" i="38" l="1"/>
  <c r="R27" i="38"/>
  <c r="L26" i="38"/>
  <c r="K26" i="38"/>
  <c r="J26" i="38"/>
  <c r="N28" i="38"/>
  <c r="I28" i="38"/>
  <c r="G28" i="38"/>
  <c r="F28" i="38"/>
  <c r="E28" i="38"/>
  <c r="N27" i="38"/>
  <c r="I27" i="38"/>
  <c r="G27" i="38"/>
  <c r="F27" i="38"/>
  <c r="E27" i="38"/>
  <c r="N19" i="38"/>
  <c r="M6" i="37"/>
  <c r="L9" i="37"/>
  <c r="H9" i="37"/>
  <c r="L18" i="27"/>
  <c r="H18" i="27"/>
  <c r="G18" i="27"/>
  <c r="F18" i="27"/>
  <c r="E18" i="27"/>
  <c r="R26" i="38" l="1"/>
  <c r="D27" i="38"/>
  <c r="D28" i="38"/>
  <c r="N26" i="38"/>
  <c r="D9" i="37"/>
  <c r="D18" i="27"/>
  <c r="P9" i="37" l="1"/>
  <c r="P36" i="37"/>
  <c r="H36" i="37"/>
  <c r="L36" i="37"/>
  <c r="L8" i="37"/>
  <c r="P8" i="37"/>
  <c r="P14" i="37"/>
  <c r="P18" i="37"/>
  <c r="P19" i="37"/>
  <c r="L14" i="37"/>
  <c r="H14" i="37"/>
  <c r="D14" i="37" l="1"/>
  <c r="D36" i="37"/>
  <c r="J6" i="44" l="1"/>
  <c r="L18" i="37"/>
  <c r="L19" i="37"/>
  <c r="H18" i="37"/>
  <c r="H19" i="37"/>
  <c r="H38" i="37"/>
  <c r="L26" i="37"/>
  <c r="L27" i="37"/>
  <c r="L28" i="37"/>
  <c r="H28" i="37"/>
  <c r="H27" i="37"/>
  <c r="H26" i="37"/>
  <c r="L24" i="37"/>
  <c r="H24" i="37"/>
  <c r="I6" i="37"/>
  <c r="L22" i="37"/>
  <c r="H22" i="37"/>
  <c r="AB8" i="27"/>
  <c r="AC8" i="27"/>
  <c r="L23" i="27"/>
  <c r="H24" i="27"/>
  <c r="W6" i="22"/>
  <c r="AA21" i="22"/>
  <c r="AA6" i="22" s="1"/>
  <c r="Z21" i="22"/>
  <c r="Z6" i="22" s="1"/>
  <c r="Y21" i="22"/>
  <c r="Y6" i="22" s="1"/>
  <c r="V21" i="22"/>
  <c r="V6" i="22" s="1"/>
  <c r="U21" i="22"/>
  <c r="U6" i="22" s="1"/>
  <c r="B6" i="41"/>
  <c r="B7" i="41"/>
  <c r="B5" i="41"/>
  <c r="D19" i="37" l="1"/>
  <c r="D39" i="37"/>
  <c r="D18" i="37"/>
  <c r="D26" i="37"/>
  <c r="D27" i="37"/>
  <c r="D28" i="37"/>
  <c r="D24" i="37"/>
  <c r="D22" i="37"/>
  <c r="X21" i="22"/>
  <c r="T21" i="22"/>
  <c r="E15" i="22"/>
  <c r="F15" i="22"/>
  <c r="G15" i="22"/>
  <c r="E16" i="22"/>
  <c r="F16" i="22"/>
  <c r="G16" i="22"/>
  <c r="H16" i="22"/>
  <c r="D16" i="22" l="1"/>
  <c r="P21" i="22"/>
  <c r="D15" i="22"/>
  <c r="P31" i="37"/>
  <c r="P32" i="37"/>
  <c r="P33" i="37"/>
  <c r="L31" i="37"/>
  <c r="L32" i="37"/>
  <c r="L33" i="37"/>
  <c r="H31" i="37"/>
  <c r="H32" i="37"/>
  <c r="Q6" i="37"/>
  <c r="R6" i="37"/>
  <c r="G30" i="37"/>
  <c r="N6" i="37"/>
  <c r="L6" i="37" s="1"/>
  <c r="O6" i="37"/>
  <c r="J6" i="37"/>
  <c r="H6" i="37" s="1"/>
  <c r="E6" i="37" l="1"/>
  <c r="F6" i="37"/>
  <c r="D33" i="37"/>
  <c r="L30" i="37"/>
  <c r="H30" i="37"/>
  <c r="D31" i="37"/>
  <c r="D32" i="37"/>
  <c r="P30" i="37"/>
  <c r="D30" i="37" l="1"/>
  <c r="E17" i="27"/>
  <c r="E19" i="27"/>
  <c r="E20" i="27"/>
  <c r="E22" i="27"/>
  <c r="E23" i="27"/>
  <c r="E24" i="27"/>
  <c r="F17" i="27"/>
  <c r="F19" i="27"/>
  <c r="F20" i="27"/>
  <c r="F22" i="27"/>
  <c r="F23" i="27"/>
  <c r="F24" i="27"/>
  <c r="G17" i="27"/>
  <c r="G19" i="27"/>
  <c r="G20" i="27"/>
  <c r="G22" i="27"/>
  <c r="G23" i="27"/>
  <c r="G24" i="27"/>
  <c r="L17" i="27"/>
  <c r="L19" i="27"/>
  <c r="L22" i="27"/>
  <c r="L24" i="27"/>
  <c r="L16" i="27" l="1"/>
  <c r="G16" i="27"/>
  <c r="E16" i="27"/>
  <c r="F16" i="27"/>
  <c r="D24" i="27"/>
  <c r="S6" i="37"/>
  <c r="G6" i="37" l="1"/>
  <c r="D6" i="37" s="1"/>
  <c r="P6" i="37"/>
  <c r="I6" i="44"/>
  <c r="B36" i="41" s="1"/>
  <c r="B37" i="41"/>
  <c r="M6" i="44"/>
  <c r="C36" i="41" s="1"/>
  <c r="N6" i="44"/>
  <c r="C37" i="41" s="1"/>
  <c r="Q6" i="44"/>
  <c r="D36" i="41" s="1"/>
  <c r="R6" i="44"/>
  <c r="U6" i="44"/>
  <c r="V6" i="44"/>
  <c r="Y6" i="44"/>
  <c r="Z6" i="44"/>
  <c r="AA6" i="44"/>
  <c r="W6" i="44"/>
  <c r="S6" i="44"/>
  <c r="D38" i="41" s="1"/>
  <c r="O6" i="44"/>
  <c r="C38" i="41" s="1"/>
  <c r="K6" i="44"/>
  <c r="B38" i="41" s="1"/>
  <c r="X10" i="44"/>
  <c r="T10" i="44"/>
  <c r="P10" i="44"/>
  <c r="L10" i="44"/>
  <c r="H10" i="44"/>
  <c r="F10" i="44"/>
  <c r="E10" i="44"/>
  <c r="X9" i="44"/>
  <c r="T9" i="44"/>
  <c r="P9" i="44"/>
  <c r="L9" i="44"/>
  <c r="H9" i="44"/>
  <c r="G9" i="44"/>
  <c r="F9" i="44"/>
  <c r="E9" i="44"/>
  <c r="X8" i="44"/>
  <c r="T8" i="44"/>
  <c r="P8" i="44"/>
  <c r="L8" i="44"/>
  <c r="H8" i="44"/>
  <c r="G8" i="44"/>
  <c r="F8" i="44"/>
  <c r="E8" i="44"/>
  <c r="P6" i="44" l="1"/>
  <c r="E36" i="41"/>
  <c r="E38" i="41"/>
  <c r="D8" i="44"/>
  <c r="L6" i="44"/>
  <c r="F6" i="44"/>
  <c r="D37" i="41"/>
  <c r="D9" i="44"/>
  <c r="D10" i="44"/>
  <c r="C35" i="41"/>
  <c r="B35" i="41"/>
  <c r="G6" i="44"/>
  <c r="X6" i="44"/>
  <c r="H6" i="44"/>
  <c r="E6" i="44"/>
  <c r="T6" i="44"/>
  <c r="U13" i="39"/>
  <c r="V13" i="39"/>
  <c r="Y13" i="39"/>
  <c r="Z13" i="39"/>
  <c r="AA13" i="39"/>
  <c r="W13" i="39"/>
  <c r="I5" i="39"/>
  <c r="M5" i="39"/>
  <c r="Q5" i="39"/>
  <c r="U7" i="39"/>
  <c r="U5" i="39" s="1"/>
  <c r="V7" i="39"/>
  <c r="Y7" i="39"/>
  <c r="Z7" i="39"/>
  <c r="AA7" i="39"/>
  <c r="AA5" i="39" s="1"/>
  <c r="W7" i="39"/>
  <c r="Z26" i="38"/>
  <c r="V26" i="38"/>
  <c r="I26" i="38"/>
  <c r="W23" i="38"/>
  <c r="X23" i="38"/>
  <c r="AA23" i="38"/>
  <c r="AB23" i="38"/>
  <c r="AC23" i="38"/>
  <c r="Y23" i="38"/>
  <c r="J23" i="38"/>
  <c r="J19" i="38" s="1"/>
  <c r="J18" i="38" s="1"/>
  <c r="J6" i="38" s="1"/>
  <c r="K23" i="38"/>
  <c r="K19" i="38" s="1"/>
  <c r="K18" i="38" s="1"/>
  <c r="K6" i="38" s="1"/>
  <c r="L23" i="38"/>
  <c r="L6" i="38" s="1"/>
  <c r="Z25" i="38"/>
  <c r="Z24" i="38"/>
  <c r="V25" i="38"/>
  <c r="V24" i="38"/>
  <c r="R25" i="38"/>
  <c r="R24" i="38"/>
  <c r="N25" i="38"/>
  <c r="N24" i="38"/>
  <c r="I25" i="38"/>
  <c r="I24" i="38"/>
  <c r="E25" i="38"/>
  <c r="F25" i="38"/>
  <c r="E24" i="38"/>
  <c r="F24" i="38"/>
  <c r="G25" i="38"/>
  <c r="G24" i="38"/>
  <c r="AA18" i="38"/>
  <c r="AB18" i="38"/>
  <c r="W18" i="38"/>
  <c r="X18" i="38"/>
  <c r="D30" i="41"/>
  <c r="C30" i="41"/>
  <c r="AC18" i="38"/>
  <c r="Y18" i="38"/>
  <c r="Z20" i="38"/>
  <c r="Z21" i="38"/>
  <c r="Z22" i="38"/>
  <c r="V20" i="38"/>
  <c r="V21" i="38"/>
  <c r="V22" i="38"/>
  <c r="R20" i="38"/>
  <c r="R21" i="38"/>
  <c r="R22" i="38"/>
  <c r="N20" i="38"/>
  <c r="N21" i="38"/>
  <c r="N22" i="38"/>
  <c r="I20" i="38"/>
  <c r="I21" i="38"/>
  <c r="I22" i="38"/>
  <c r="Z19" i="38"/>
  <c r="V19" i="38"/>
  <c r="R19" i="38"/>
  <c r="E20" i="38"/>
  <c r="F20" i="38"/>
  <c r="E21" i="38"/>
  <c r="F21" i="38"/>
  <c r="E22" i="38"/>
  <c r="F22" i="38"/>
  <c r="G22" i="38"/>
  <c r="G21" i="38"/>
  <c r="G20" i="38"/>
  <c r="AC8" i="38"/>
  <c r="Z8" i="38" s="1"/>
  <c r="Y8" i="38"/>
  <c r="V8" i="38" s="1"/>
  <c r="R8" i="38"/>
  <c r="N8" i="38"/>
  <c r="N10" i="38"/>
  <c r="R10" i="38"/>
  <c r="V10" i="38"/>
  <c r="Z10" i="38"/>
  <c r="Z9" i="38"/>
  <c r="V9" i="38"/>
  <c r="R9" i="38"/>
  <c r="N9" i="38"/>
  <c r="E10" i="38"/>
  <c r="F10" i="38"/>
  <c r="E9" i="38"/>
  <c r="F9" i="38"/>
  <c r="I9" i="38"/>
  <c r="I8" i="38"/>
  <c r="Z33" i="38"/>
  <c r="V33" i="38"/>
  <c r="R33" i="38"/>
  <c r="N33" i="38"/>
  <c r="I33" i="38"/>
  <c r="G33" i="38"/>
  <c r="F33" i="38"/>
  <c r="E33" i="38"/>
  <c r="Z29" i="38"/>
  <c r="V29" i="38"/>
  <c r="R29" i="38"/>
  <c r="N29" i="38"/>
  <c r="I29" i="38"/>
  <c r="G29" i="38"/>
  <c r="F29" i="38"/>
  <c r="E29" i="38"/>
  <c r="G26" i="38"/>
  <c r="F26" i="38"/>
  <c r="E26" i="38"/>
  <c r="F8" i="38"/>
  <c r="E8" i="38"/>
  <c r="X19" i="39"/>
  <c r="T19" i="39"/>
  <c r="P19" i="39"/>
  <c r="H19" i="39"/>
  <c r="L19" i="39"/>
  <c r="H15" i="39"/>
  <c r="H17" i="39"/>
  <c r="H18" i="39"/>
  <c r="L15" i="39"/>
  <c r="L17" i="39"/>
  <c r="L18" i="39"/>
  <c r="P15" i="39"/>
  <c r="P17" i="39"/>
  <c r="P18" i="39"/>
  <c r="T15" i="39"/>
  <c r="T17" i="39"/>
  <c r="T18" i="39"/>
  <c r="X15" i="39"/>
  <c r="X17" i="39"/>
  <c r="X18" i="39"/>
  <c r="X14" i="39"/>
  <c r="T14" i="39"/>
  <c r="P14" i="39"/>
  <c r="L14" i="39"/>
  <c r="H14" i="39"/>
  <c r="E18" i="39"/>
  <c r="F18" i="39"/>
  <c r="E17" i="39"/>
  <c r="F17" i="39"/>
  <c r="E15" i="39"/>
  <c r="F15" i="39"/>
  <c r="E14" i="39"/>
  <c r="F14" i="39"/>
  <c r="G15" i="39"/>
  <c r="G17" i="39"/>
  <c r="G18" i="39"/>
  <c r="G14" i="39"/>
  <c r="X10" i="39"/>
  <c r="X11" i="39"/>
  <c r="X12" i="39"/>
  <c r="T10" i="39"/>
  <c r="T11" i="39"/>
  <c r="T12" i="39"/>
  <c r="P10" i="39"/>
  <c r="P11" i="39"/>
  <c r="P12" i="39"/>
  <c r="X8" i="39"/>
  <c r="T8" i="39"/>
  <c r="P8" i="39"/>
  <c r="L10" i="39"/>
  <c r="L11" i="39"/>
  <c r="L12" i="39"/>
  <c r="L8" i="39"/>
  <c r="H10" i="39"/>
  <c r="H11" i="39"/>
  <c r="H12" i="39"/>
  <c r="H8" i="39"/>
  <c r="E12" i="39"/>
  <c r="F12" i="39"/>
  <c r="E11" i="39"/>
  <c r="F11" i="39"/>
  <c r="G12" i="39"/>
  <c r="G19" i="39"/>
  <c r="G20" i="39"/>
  <c r="G21" i="39"/>
  <c r="E10" i="39"/>
  <c r="F10" i="39"/>
  <c r="E8" i="39"/>
  <c r="F8" i="39"/>
  <c r="G10" i="39"/>
  <c r="G11" i="39"/>
  <c r="G8" i="39"/>
  <c r="D10" i="38" l="1"/>
  <c r="B30" i="41"/>
  <c r="E30" i="41" s="1"/>
  <c r="Y5" i="39"/>
  <c r="X6" i="38"/>
  <c r="AB6" i="38"/>
  <c r="G19" i="38"/>
  <c r="B31" i="41"/>
  <c r="I19" i="38"/>
  <c r="F19" i="38"/>
  <c r="E19" i="38"/>
  <c r="S5" i="39"/>
  <c r="D25" i="41" s="1"/>
  <c r="E37" i="41"/>
  <c r="E35" i="41" s="1"/>
  <c r="D35" i="41"/>
  <c r="G13" i="39"/>
  <c r="O5" i="39"/>
  <c r="C25" i="41" s="1"/>
  <c r="Z5" i="39"/>
  <c r="R5" i="39"/>
  <c r="D24" i="41" s="1"/>
  <c r="J5" i="39"/>
  <c r="B24" i="41" s="1"/>
  <c r="W5" i="39"/>
  <c r="V5" i="39"/>
  <c r="N5" i="39"/>
  <c r="C29" i="41"/>
  <c r="W6" i="38"/>
  <c r="B29" i="41"/>
  <c r="D29" i="41"/>
  <c r="AA6" i="38"/>
  <c r="D14" i="39"/>
  <c r="B25" i="41"/>
  <c r="D23" i="41"/>
  <c r="C23" i="41"/>
  <c r="B23" i="41"/>
  <c r="D6" i="44"/>
  <c r="N23" i="38"/>
  <c r="C31" i="41"/>
  <c r="Y6" i="38"/>
  <c r="AC6" i="38"/>
  <c r="V23" i="38"/>
  <c r="D22" i="38"/>
  <c r="Z18" i="38"/>
  <c r="Z23" i="38"/>
  <c r="D21" i="38"/>
  <c r="V18" i="38"/>
  <c r="D24" i="38"/>
  <c r="I18" i="38"/>
  <c r="N18" i="38"/>
  <c r="N6" i="38" s="1"/>
  <c r="G18" i="38"/>
  <c r="D20" i="38"/>
  <c r="E18" i="38"/>
  <c r="R18" i="38"/>
  <c r="R23" i="38"/>
  <c r="E23" i="38"/>
  <c r="D29" i="38"/>
  <c r="F18" i="38"/>
  <c r="F23" i="38"/>
  <c r="G23" i="38"/>
  <c r="I23" i="38"/>
  <c r="D25" i="38"/>
  <c r="D9" i="38"/>
  <c r="G8" i="38"/>
  <c r="D8" i="38" s="1"/>
  <c r="D26" i="38"/>
  <c r="D33" i="38"/>
  <c r="D18" i="39"/>
  <c r="D17" i="39"/>
  <c r="D15" i="39"/>
  <c r="D8" i="39"/>
  <c r="D10" i="39"/>
  <c r="D11" i="39"/>
  <c r="D12" i="39"/>
  <c r="X21" i="39"/>
  <c r="T21" i="39"/>
  <c r="P21" i="39"/>
  <c r="L21" i="39"/>
  <c r="H21" i="39"/>
  <c r="F21" i="39"/>
  <c r="E21" i="39"/>
  <c r="X20" i="39"/>
  <c r="T20" i="39"/>
  <c r="P20" i="39"/>
  <c r="L20" i="39"/>
  <c r="H20" i="39"/>
  <c r="F20" i="39"/>
  <c r="E20" i="39"/>
  <c r="F19" i="39"/>
  <c r="E19" i="39"/>
  <c r="X13" i="39"/>
  <c r="T13" i="39"/>
  <c r="P13" i="39"/>
  <c r="L13" i="39"/>
  <c r="H13" i="39"/>
  <c r="F13" i="39"/>
  <c r="E13" i="39"/>
  <c r="X7" i="39"/>
  <c r="T7" i="39"/>
  <c r="P7" i="39"/>
  <c r="L7" i="39"/>
  <c r="H7" i="39"/>
  <c r="G7" i="39"/>
  <c r="F7" i="39"/>
  <c r="E7" i="39"/>
  <c r="L25" i="37"/>
  <c r="H25" i="37"/>
  <c r="L23" i="37"/>
  <c r="L21" i="37"/>
  <c r="H23" i="37"/>
  <c r="H21" i="37"/>
  <c r="B17" i="41"/>
  <c r="B18" i="41"/>
  <c r="B19" i="41"/>
  <c r="C17" i="41"/>
  <c r="C18" i="41"/>
  <c r="C19" i="41"/>
  <c r="D17" i="41"/>
  <c r="D18" i="41"/>
  <c r="D19" i="41"/>
  <c r="D5" i="41"/>
  <c r="D6" i="41"/>
  <c r="C5" i="41"/>
  <c r="C6" i="41"/>
  <c r="D7" i="41"/>
  <c r="C7" i="41"/>
  <c r="P38" i="37"/>
  <c r="L38" i="37"/>
  <c r="P20" i="37"/>
  <c r="L20" i="37"/>
  <c r="H20" i="37"/>
  <c r="H8" i="37"/>
  <c r="G26" i="27"/>
  <c r="G25" i="27"/>
  <c r="H25" i="27"/>
  <c r="F25" i="27" s="1"/>
  <c r="H26" i="27"/>
  <c r="F26" i="27" s="1"/>
  <c r="L25" i="27"/>
  <c r="L26" i="27"/>
  <c r="P25" i="27"/>
  <c r="P26" i="27"/>
  <c r="T25" i="27"/>
  <c r="T26" i="27"/>
  <c r="T22" i="27"/>
  <c r="P22" i="27"/>
  <c r="H22" i="27"/>
  <c r="T6" i="22"/>
  <c r="P8" i="22"/>
  <c r="H13" i="22"/>
  <c r="H14" i="22"/>
  <c r="H21" i="22"/>
  <c r="T19" i="27"/>
  <c r="T17" i="27"/>
  <c r="P19" i="27"/>
  <c r="P17" i="27"/>
  <c r="H17" i="27"/>
  <c r="H19" i="27"/>
  <c r="T10" i="27"/>
  <c r="P10" i="27"/>
  <c r="L10" i="27"/>
  <c r="H10" i="27"/>
  <c r="D19" i="27"/>
  <c r="E6" i="38" l="1"/>
  <c r="F6" i="38"/>
  <c r="I6" i="38"/>
  <c r="R6" i="38"/>
  <c r="E32" i="41"/>
  <c r="E45" i="41" s="1"/>
  <c r="E47" i="41" s="1"/>
  <c r="C45" i="41"/>
  <c r="C47" i="41" s="1"/>
  <c r="B28" i="41"/>
  <c r="G6" i="38"/>
  <c r="Z6" i="38"/>
  <c r="H16" i="27"/>
  <c r="D19" i="38"/>
  <c r="P16" i="27"/>
  <c r="X6" i="22"/>
  <c r="E23" i="41"/>
  <c r="E29" i="41"/>
  <c r="L5" i="39"/>
  <c r="E25" i="41"/>
  <c r="E19" i="41"/>
  <c r="E18" i="41"/>
  <c r="E6" i="41"/>
  <c r="E17" i="41"/>
  <c r="E7" i="41"/>
  <c r="E5" i="41"/>
  <c r="C24" i="41"/>
  <c r="D13" i="41"/>
  <c r="C12" i="41"/>
  <c r="D12" i="41"/>
  <c r="D43" i="41" s="1"/>
  <c r="D51" i="41" s="1"/>
  <c r="B11" i="41"/>
  <c r="B13" i="41"/>
  <c r="B44" i="41" s="1"/>
  <c r="B49" i="41" s="1"/>
  <c r="B12" i="41"/>
  <c r="B43" i="41" s="1"/>
  <c r="B51" i="41" s="1"/>
  <c r="V6" i="38"/>
  <c r="D17" i="27"/>
  <c r="D16" i="27" s="1"/>
  <c r="C11" i="41"/>
  <c r="C42" i="41" s="1"/>
  <c r="C53" i="41" s="1"/>
  <c r="D22" i="27"/>
  <c r="D16" i="41"/>
  <c r="B16" i="41"/>
  <c r="D31" i="41"/>
  <c r="C4" i="41"/>
  <c r="D4" i="41"/>
  <c r="C16" i="41"/>
  <c r="C28" i="41"/>
  <c r="B22" i="41"/>
  <c r="D22" i="41"/>
  <c r="D25" i="37"/>
  <c r="D23" i="37"/>
  <c r="D21" i="37"/>
  <c r="D18" i="38"/>
  <c r="D20" i="39"/>
  <c r="D23" i="38"/>
  <c r="T5" i="39"/>
  <c r="E5" i="39"/>
  <c r="F5" i="39"/>
  <c r="P5" i="39"/>
  <c r="H5" i="39"/>
  <c r="X5" i="39"/>
  <c r="D7" i="39"/>
  <c r="D21" i="39"/>
  <c r="D19" i="39"/>
  <c r="D13" i="39"/>
  <c r="G5" i="39"/>
  <c r="E26" i="27"/>
  <c r="D26" i="27" s="1"/>
  <c r="T16" i="27"/>
  <c r="D20" i="37"/>
  <c r="D38" i="37"/>
  <c r="C13" i="41"/>
  <c r="C44" i="41" s="1"/>
  <c r="C49" i="41" s="1"/>
  <c r="E25" i="27"/>
  <c r="D25" i="27" s="1"/>
  <c r="D11" i="41"/>
  <c r="D8" i="37"/>
  <c r="D6" i="38" l="1"/>
  <c r="E31" i="41"/>
  <c r="E28" i="41" s="1"/>
  <c r="D44" i="41"/>
  <c r="D49" i="41" s="1"/>
  <c r="E24" i="41"/>
  <c r="E22" i="41" s="1"/>
  <c r="C43" i="41"/>
  <c r="C51" i="41" s="1"/>
  <c r="C22" i="41"/>
  <c r="E11" i="41"/>
  <c r="E13" i="41"/>
  <c r="E12" i="41"/>
  <c r="D10" i="41"/>
  <c r="B10" i="41"/>
  <c r="D28" i="41"/>
  <c r="E16" i="41"/>
  <c r="D42" i="41"/>
  <c r="D53" i="41" s="1"/>
  <c r="C10" i="41"/>
  <c r="D5" i="39"/>
  <c r="E43" i="41" l="1"/>
  <c r="E51" i="41" s="1"/>
  <c r="C41" i="41"/>
  <c r="C55" i="41" s="1"/>
  <c r="E44" i="41"/>
  <c r="E49" i="41" s="1"/>
  <c r="E10" i="41"/>
  <c r="D41" i="41"/>
  <c r="D55" i="41" s="1"/>
  <c r="T23" i="27"/>
  <c r="P23" i="27"/>
  <c r="H23" i="27"/>
  <c r="D23" i="27"/>
  <c r="T20" i="27"/>
  <c r="D20" i="27"/>
  <c r="G10" i="27"/>
  <c r="F10" i="27"/>
  <c r="E10" i="27"/>
  <c r="E14" i="22"/>
  <c r="F14" i="22"/>
  <c r="G14" i="22"/>
  <c r="E13" i="22"/>
  <c r="F13" i="22"/>
  <c r="G13" i="22"/>
  <c r="T8" i="27" l="1"/>
  <c r="D21" i="22"/>
  <c r="D10" i="27"/>
  <c r="D14" i="22"/>
  <c r="D13" i="22"/>
  <c r="D8" i="22"/>
  <c r="B4" i="41" l="1"/>
  <c r="B42" i="41"/>
  <c r="B53" i="41" l="1"/>
  <c r="B41" i="41"/>
  <c r="B55" i="41" s="1"/>
  <c r="E42" i="41"/>
  <c r="E41" i="41" s="1"/>
  <c r="E55" i="41" s="1"/>
  <c r="E4" i="41"/>
  <c r="F38" i="40"/>
  <c r="F33" i="40"/>
  <c r="F21" i="40"/>
  <c r="F52" i="40"/>
  <c r="F57" i="40"/>
  <c r="F65" i="40"/>
  <c r="F50" i="40"/>
  <c r="F47" i="40"/>
  <c r="E53" i="41" l="1"/>
  <c r="F34" i="40"/>
  <c r="F43" i="40" s="1"/>
  <c r="F53" i="40"/>
  <c r="F54" i="40" s="1"/>
  <c r="F61" i="40"/>
  <c r="J11" i="35"/>
  <c r="J55" i="35"/>
  <c r="J41" i="35"/>
  <c r="M63" i="35"/>
  <c r="J63" i="35"/>
  <c r="N63" i="35" s="1"/>
  <c r="D63" i="35"/>
  <c r="N62" i="35"/>
  <c r="L62" i="35" s="1"/>
  <c r="H62" i="35"/>
  <c r="D62" i="35"/>
  <c r="N61" i="35"/>
  <c r="D61" i="35"/>
  <c r="N15" i="35"/>
  <c r="O15" i="35"/>
  <c r="H15" i="35"/>
  <c r="D15" i="35"/>
  <c r="J18" i="35"/>
  <c r="N42" i="35"/>
  <c r="O42" i="35"/>
  <c r="H42" i="35"/>
  <c r="D42" i="35"/>
  <c r="N43" i="35"/>
  <c r="O43" i="35"/>
  <c r="H41" i="35"/>
  <c r="H43" i="35"/>
  <c r="D41" i="35"/>
  <c r="O41" i="35"/>
  <c r="D43" i="35"/>
  <c r="D44" i="35"/>
  <c r="M44" i="35"/>
  <c r="K35" i="35"/>
  <c r="O35" i="35" s="1"/>
  <c r="J35" i="35"/>
  <c r="N35" i="35" s="1"/>
  <c r="O37" i="35"/>
  <c r="O38" i="35"/>
  <c r="O39" i="35"/>
  <c r="O40" i="35"/>
  <c r="N37" i="35"/>
  <c r="N38" i="35"/>
  <c r="N39" i="35"/>
  <c r="N40" i="35"/>
  <c r="L40" i="35" s="1"/>
  <c r="N36" i="35"/>
  <c r="O36" i="35"/>
  <c r="H37" i="35"/>
  <c r="H38" i="35"/>
  <c r="H39" i="35"/>
  <c r="H40" i="35"/>
  <c r="H36" i="35"/>
  <c r="D37" i="35"/>
  <c r="D38" i="35"/>
  <c r="D39" i="35"/>
  <c r="D40" i="35"/>
  <c r="D36" i="35"/>
  <c r="L39" i="35" l="1"/>
  <c r="L37" i="35"/>
  <c r="L38" i="35"/>
  <c r="F66" i="40"/>
  <c r="J26" i="35"/>
  <c r="L15" i="35"/>
  <c r="L43" i="35"/>
  <c r="L42" i="35"/>
  <c r="J32" i="35"/>
  <c r="J44" i="35" s="1"/>
  <c r="N44" i="35" s="1"/>
  <c r="N41" i="35"/>
  <c r="L41" i="35" s="1"/>
  <c r="L35" i="35"/>
  <c r="L36" i="35"/>
  <c r="H35" i="35"/>
  <c r="D35" i="35"/>
  <c r="H16" i="35"/>
  <c r="D16" i="35"/>
  <c r="N16" i="35"/>
  <c r="L16" i="35" s="1"/>
  <c r="H17" i="35"/>
  <c r="D17" i="35"/>
  <c r="N17" i="35"/>
  <c r="L17" i="35" s="1"/>
  <c r="J65" i="35" l="1"/>
  <c r="O22" i="35"/>
  <c r="F53" i="36"/>
  <c r="F68" i="36"/>
  <c r="K50" i="35"/>
  <c r="O52" i="35"/>
  <c r="L52" i="35" s="1"/>
  <c r="H52" i="35"/>
  <c r="D52" i="35"/>
  <c r="K33" i="35"/>
  <c r="K32" i="35" s="1"/>
  <c r="K44" i="35" s="1"/>
  <c r="K11" i="35"/>
  <c r="K23" i="35"/>
  <c r="O23" i="35" s="1"/>
  <c r="L23" i="35" s="1"/>
  <c r="H24" i="35"/>
  <c r="O24" i="35"/>
  <c r="L24" i="35" s="1"/>
  <c r="D24" i="35"/>
  <c r="D23" i="35"/>
  <c r="D20" i="35"/>
  <c r="F62" i="36"/>
  <c r="F31" i="36"/>
  <c r="F28" i="36"/>
  <c r="F32" i="36" l="1"/>
  <c r="H44" i="35"/>
  <c r="O44" i="35"/>
  <c r="L44" i="35" s="1"/>
  <c r="H23" i="35"/>
  <c r="F65" i="36"/>
  <c r="F70" i="36" l="1"/>
  <c r="F43" i="36"/>
  <c r="F40" i="36"/>
  <c r="F24" i="36"/>
  <c r="F19" i="36"/>
  <c r="L22" i="35" l="1"/>
  <c r="F58" i="36"/>
  <c r="H22" i="35"/>
  <c r="K21" i="35"/>
  <c r="D22" i="35"/>
  <c r="D21" i="35"/>
  <c r="N18" i="35"/>
  <c r="O19" i="35"/>
  <c r="L19" i="35" s="1"/>
  <c r="D18" i="35"/>
  <c r="D19" i="35"/>
  <c r="O25" i="35"/>
  <c r="L25" i="35" s="1"/>
  <c r="H25" i="35"/>
  <c r="D25" i="35"/>
  <c r="H17" i="34"/>
  <c r="H11" i="34"/>
  <c r="O21" i="35" l="1"/>
  <c r="L21" i="35" s="1"/>
  <c r="K20" i="35"/>
  <c r="O20" i="35" s="1"/>
  <c r="L20" i="35" s="1"/>
  <c r="F25" i="36"/>
  <c r="F33" i="36" s="1"/>
  <c r="H21" i="35"/>
  <c r="K18" i="35"/>
  <c r="H19" i="35"/>
  <c r="N33" i="35"/>
  <c r="H20" i="35" l="1"/>
  <c r="H18" i="35"/>
  <c r="O18" i="35"/>
  <c r="L18" i="35" s="1"/>
  <c r="F47" i="36"/>
  <c r="O51" i="35"/>
  <c r="L51" i="35" s="1"/>
  <c r="H51" i="35"/>
  <c r="D50" i="35"/>
  <c r="D51" i="35"/>
  <c r="H50" i="35" l="1"/>
  <c r="O50" i="35"/>
  <c r="L50" i="35" s="1"/>
  <c r="F44" i="36"/>
  <c r="F54" i="36" s="1"/>
  <c r="F71" i="36" s="1"/>
  <c r="K53" i="35"/>
  <c r="K55" i="35" s="1"/>
  <c r="K26" i="35"/>
  <c r="N14" i="35"/>
  <c r="O14" i="35"/>
  <c r="H14" i="35"/>
  <c r="D14" i="35"/>
  <c r="N13" i="35"/>
  <c r="O13" i="35"/>
  <c r="N12" i="35"/>
  <c r="O12" i="35"/>
  <c r="H13" i="35"/>
  <c r="H12" i="35"/>
  <c r="D13" i="35"/>
  <c r="D12" i="35"/>
  <c r="L13" i="35" l="1"/>
  <c r="L14" i="35"/>
  <c r="L12" i="35"/>
  <c r="D55" i="35" l="1"/>
  <c r="M54" i="35"/>
  <c r="N54" i="35"/>
  <c r="O54" i="35"/>
  <c r="H54" i="35"/>
  <c r="D53" i="35"/>
  <c r="D54" i="35"/>
  <c r="M11" i="35"/>
  <c r="N11" i="35"/>
  <c r="O11" i="35"/>
  <c r="D11" i="35"/>
  <c r="L54" i="35" l="1"/>
  <c r="L11" i="35"/>
  <c r="O55" i="35"/>
  <c r="L55" i="35" s="1"/>
  <c r="H55" i="35"/>
  <c r="H11" i="35"/>
  <c r="H53" i="35"/>
  <c r="O53" i="35"/>
  <c r="L53" i="35" s="1"/>
  <c r="M34" i="35"/>
  <c r="N34" i="35"/>
  <c r="O34" i="35" l="1"/>
  <c r="L34" i="35" s="1"/>
  <c r="M32" i="35"/>
  <c r="N32" i="35"/>
  <c r="M26" i="35"/>
  <c r="N26" i="35"/>
  <c r="D26" i="35"/>
  <c r="H33" i="35"/>
  <c r="H34" i="35" l="1"/>
  <c r="D34" i="35"/>
  <c r="D32" i="35"/>
  <c r="O32" i="35" l="1"/>
  <c r="L32" i="35" s="1"/>
  <c r="H32" i="35"/>
  <c r="O26" i="35" l="1"/>
  <c r="L26" i="35" s="1"/>
  <c r="H26" i="35"/>
  <c r="O33" i="35" l="1"/>
  <c r="L33" i="35" s="1"/>
  <c r="D33" i="35"/>
  <c r="F35" i="34" l="1"/>
  <c r="E35" i="34"/>
  <c r="E37" i="34" s="1"/>
  <c r="D35" i="34"/>
  <c r="C35" i="34"/>
  <c r="G34" i="34"/>
  <c r="F34" i="34"/>
  <c r="E34" i="34"/>
  <c r="D34" i="34"/>
  <c r="C34" i="34"/>
  <c r="G33" i="34"/>
  <c r="F33" i="34"/>
  <c r="E33" i="34"/>
  <c r="E39" i="34" s="1"/>
  <c r="D33" i="34"/>
  <c r="C33" i="34"/>
  <c r="H29" i="34"/>
  <c r="H28" i="34"/>
  <c r="H27" i="34"/>
  <c r="G26" i="34"/>
  <c r="F26" i="34"/>
  <c r="E26" i="34"/>
  <c r="D26" i="34"/>
  <c r="C26" i="34"/>
  <c r="H23" i="34"/>
  <c r="H22" i="34"/>
  <c r="H21" i="34"/>
  <c r="G20" i="34"/>
  <c r="F20" i="34"/>
  <c r="E20" i="34"/>
  <c r="D20" i="34"/>
  <c r="C20" i="34"/>
  <c r="H16" i="34"/>
  <c r="H15" i="34"/>
  <c r="G14" i="34"/>
  <c r="F14" i="34"/>
  <c r="E14" i="34"/>
  <c r="D14" i="34"/>
  <c r="C14" i="34"/>
  <c r="H10" i="34"/>
  <c r="H9" i="34"/>
  <c r="G8" i="34"/>
  <c r="F8" i="34"/>
  <c r="E8" i="34"/>
  <c r="D8" i="34"/>
  <c r="C8" i="34"/>
  <c r="G5" i="34"/>
  <c r="G35" i="34" s="1"/>
  <c r="H4" i="34"/>
  <c r="H3" i="34"/>
  <c r="F2" i="34"/>
  <c r="E2" i="34"/>
  <c r="D2" i="34"/>
  <c r="C2" i="34"/>
  <c r="C32" i="34" l="1"/>
  <c r="H20" i="34"/>
  <c r="H8" i="34"/>
  <c r="G2" i="34"/>
  <c r="H5" i="34"/>
  <c r="H2" i="34" s="1"/>
  <c r="H33" i="34"/>
  <c r="H26" i="34"/>
  <c r="D32" i="34"/>
  <c r="G32" i="34"/>
  <c r="H14" i="34"/>
  <c r="H34" i="34"/>
  <c r="F32" i="34"/>
  <c r="E32" i="34"/>
  <c r="H35" i="34"/>
  <c r="H32" i="34" l="1"/>
  <c r="D65" i="35"/>
  <c r="N65" i="35" l="1"/>
  <c r="I65" i="35" l="1"/>
  <c r="M65" i="35" s="1"/>
  <c r="F48" i="17" l="1"/>
  <c r="F66" i="17"/>
  <c r="F63" i="17" s="1"/>
  <c r="E66" i="17"/>
  <c r="E63" i="17" s="1"/>
  <c r="F60" i="17"/>
  <c r="F57" i="17" s="1"/>
  <c r="E57" i="17"/>
  <c r="F42" i="17"/>
  <c r="F44" i="17"/>
  <c r="F45" i="17"/>
  <c r="F49" i="17"/>
  <c r="F50" i="17"/>
  <c r="F51" i="17"/>
  <c r="F52" i="17"/>
  <c r="F53" i="17"/>
  <c r="F55" i="17"/>
  <c r="F56" i="17"/>
  <c r="F41" i="17"/>
  <c r="F35" i="17"/>
  <c r="F8" i="17"/>
  <c r="F9" i="17"/>
  <c r="F10" i="17"/>
  <c r="F11" i="17"/>
  <c r="F12" i="17"/>
  <c r="F13" i="17"/>
  <c r="F14" i="17"/>
  <c r="F15" i="17"/>
  <c r="F16" i="17"/>
  <c r="F17" i="17"/>
  <c r="F18" i="17"/>
  <c r="F19" i="17"/>
  <c r="F21" i="17"/>
  <c r="F23" i="17"/>
  <c r="F24" i="17"/>
  <c r="F25" i="17"/>
  <c r="F26" i="17"/>
  <c r="F27" i="17"/>
  <c r="F28" i="17"/>
  <c r="F29" i="17"/>
  <c r="F30" i="17"/>
  <c r="F31" i="17"/>
  <c r="F32" i="17"/>
  <c r="F33" i="17"/>
  <c r="F7" i="17"/>
  <c r="E37" i="17"/>
  <c r="E35" i="17"/>
  <c r="E5" i="17"/>
  <c r="E3" i="17"/>
  <c r="E34" i="17" l="1"/>
  <c r="E2" i="17"/>
  <c r="E71" i="17"/>
  <c r="E70" i="17"/>
  <c r="F3" i="17"/>
  <c r="F70" i="17" s="1"/>
  <c r="F37" i="17"/>
  <c r="F34" i="17" s="1"/>
  <c r="F5" i="17"/>
  <c r="G70" i="17" l="1"/>
  <c r="F71" i="17"/>
  <c r="G71" i="17" s="1"/>
  <c r="F2" i="17"/>
  <c r="L61" i="35" l="1"/>
  <c r="K63" i="35"/>
  <c r="H61" i="35"/>
  <c r="O63" i="35" l="1"/>
  <c r="L63" i="35" s="1"/>
  <c r="H63" i="35"/>
  <c r="K65" i="35"/>
  <c r="H65" i="35" l="1"/>
  <c r="O65" i="35"/>
  <c r="L65" i="35" s="1"/>
</calcChain>
</file>

<file path=xl/sharedStrings.xml><?xml version="1.0" encoding="utf-8"?>
<sst xmlns="http://schemas.openxmlformats.org/spreadsheetml/2006/main" count="1382" uniqueCount="541">
  <si>
    <t>наименование  задач,  мероприятий</t>
  </si>
  <si>
    <t>Всего</t>
  </si>
  <si>
    <t>ОБ</t>
  </si>
  <si>
    <t>ФБ</t>
  </si>
  <si>
    <t>МБ</t>
  </si>
  <si>
    <t>1.1.</t>
  </si>
  <si>
    <t>1.2.</t>
  </si>
  <si>
    <t>Проведение муниципального  конкурса  "Учитель  года" (расходы  на  проведение  конкурса,  награждение  победителей)</t>
  </si>
  <si>
    <t>Обновление спортивного оборудования, инвентаря для членов сборных команд ДЮСШ по разным видам спорта (лыжное отделение, борьба, баскетбол, футбол, художественная гимнастика)</t>
  </si>
  <si>
    <t>МАОУ ДОД ЦРТДЮ</t>
  </si>
  <si>
    <t>2.</t>
  </si>
  <si>
    <t>2.1.</t>
  </si>
  <si>
    <t>Исполнитель</t>
  </si>
  <si>
    <t>МАОУ СОШ №10</t>
  </si>
  <si>
    <t>МБОУ СОШ №2</t>
  </si>
  <si>
    <t>в том числе за счет местного бюджета</t>
  </si>
  <si>
    <t>МБДОУ №10</t>
  </si>
  <si>
    <t>МАОУ ДОД ДЮЦ "Ровесник"</t>
  </si>
  <si>
    <t>МБДОУ №53</t>
  </si>
  <si>
    <t>МБДОУ №12</t>
  </si>
  <si>
    <t>МАОУ ООШ №19</t>
  </si>
  <si>
    <t xml:space="preserve">Ремонт теневых навесов </t>
  </si>
  <si>
    <t>МБДОУ №16</t>
  </si>
  <si>
    <t>МБДОУ №19</t>
  </si>
  <si>
    <t>МБДОУ №52</t>
  </si>
  <si>
    <t>МБОУ ООШ №9</t>
  </si>
  <si>
    <t xml:space="preserve">Замена напольного покрытия </t>
  </si>
  <si>
    <t>МБОУ СОШ №1</t>
  </si>
  <si>
    <t>Капитальный ремонт кровли</t>
  </si>
  <si>
    <t>МБОУ СОШ №11</t>
  </si>
  <si>
    <t>Замена витражей над спортивным залом</t>
  </si>
  <si>
    <t>МБОУ ООШ №5</t>
  </si>
  <si>
    <t>Организация  подвоза  обучающихся  к  месту  учебы  и обратно, предоставление льготных билетов</t>
  </si>
  <si>
    <t>ОУ</t>
  </si>
  <si>
    <t>Управление образования, ОУ</t>
  </si>
  <si>
    <t>МДОУ №20</t>
  </si>
  <si>
    <t>Подготовка к новому учебному году</t>
  </si>
  <si>
    <t>Управление образования</t>
  </si>
  <si>
    <t>1.3.</t>
  </si>
  <si>
    <t>2.2.</t>
  </si>
  <si>
    <t>2.2.1.</t>
  </si>
  <si>
    <t>2.2.2.</t>
  </si>
  <si>
    <t>2.3.</t>
  </si>
  <si>
    <t xml:space="preserve">Обеспечение пожарной и электрической безопасности организаций образования </t>
  </si>
  <si>
    <t>2.2.3.</t>
  </si>
  <si>
    <t>Управление образования, МБУ ЦБ</t>
  </si>
  <si>
    <t>МАОУ ДОД ЦДТ "Вега"</t>
  </si>
  <si>
    <t>Управление образования,МБУ ИМЦ</t>
  </si>
  <si>
    <t>Источник финансирования</t>
  </si>
  <si>
    <t xml:space="preserve">Обеспечение антитеррористической и противокриминальной безопасности организаций образования </t>
  </si>
  <si>
    <t>2.2.4.1.</t>
  </si>
  <si>
    <t>МДОУ №63</t>
  </si>
  <si>
    <t>МБОУ СОШ №6</t>
  </si>
  <si>
    <t xml:space="preserve">Обеспечение выполнений требований надзорных органов и технической безопасности организаций образования </t>
  </si>
  <si>
    <t xml:space="preserve">Капитальный ремонт помещений пищеблоков и школьных столовых, оснащение пищеблоков образовательных учреждений </t>
  </si>
  <si>
    <t>МДОУ №62</t>
  </si>
  <si>
    <t>МБДОУ №36</t>
  </si>
  <si>
    <t>ОУ, учреждения образования</t>
  </si>
  <si>
    <t>Устранение предписаний и выполнение требований  надзорных органов</t>
  </si>
  <si>
    <t>в том числе за счет областного бюджета</t>
  </si>
  <si>
    <t>устройство противопожарных перегородок (стен)</t>
  </si>
  <si>
    <t>МБДОУ №15</t>
  </si>
  <si>
    <t>оборудование выходов на чердак противопожарными люками</t>
  </si>
  <si>
    <t>оборудование выходов из лестничных клеток на кровлю противопожарными люками</t>
  </si>
  <si>
    <t>замена светильников в актовом зале</t>
  </si>
  <si>
    <t>дооборудование помещений школы дымовыми пожарными извещателями</t>
  </si>
  <si>
    <t>МАОУ СОШ №3</t>
  </si>
  <si>
    <t>оборудование выходов из лестничных клеток на чердак противопожарными люками</t>
  </si>
  <si>
    <t>установка противопожарных дверей помещения склада</t>
  </si>
  <si>
    <t>установка противопожарных дверей в электрощитовую и вентиляционную</t>
  </si>
  <si>
    <t>МБОУ СОШ №13</t>
  </si>
  <si>
    <t>устанвока дверей, отделяющих коридоры 2-го этажа от лестничных клеток</t>
  </si>
  <si>
    <t>оборудование огнезащитной дверью электрощитовой</t>
  </si>
  <si>
    <t>установка противопожарных люков</t>
  </si>
  <si>
    <t>МДОУ № 48</t>
  </si>
  <si>
    <t>Замена линолеума</t>
  </si>
  <si>
    <t>Приобретение и установка умывальных раковин сподводом горячей и холодной воды в учебных кабинетах начальной школы, химии, физики</t>
  </si>
  <si>
    <t>Ремонт асфальтового покрытия территории</t>
  </si>
  <si>
    <t>МБДОУ №57</t>
  </si>
  <si>
    <t>монтаж системы виденаблюдения</t>
  </si>
  <si>
    <t>МБДОУ №2</t>
  </si>
  <si>
    <t>Внутренняя отделка пищеблока</t>
  </si>
  <si>
    <t>Ремонт обеденного зала</t>
  </si>
  <si>
    <t>МБУ ЦБ</t>
  </si>
  <si>
    <t>обеспечение инструментами и расходными материалами ремонтно-строит. Участка</t>
  </si>
  <si>
    <t xml:space="preserve">ремонт системы освещения с заменой светильников в актовом зале </t>
  </si>
  <si>
    <t>устройство противопожарных перегородок в помещении прачечной</t>
  </si>
  <si>
    <t>ремонт помещений прачечной</t>
  </si>
  <si>
    <t>МАОУДОД ЦРТДЮ</t>
  </si>
  <si>
    <t>МАОУДОД ДЮЦ "Ровесник"</t>
  </si>
  <si>
    <t>Оборудование в кабинете химии  вытяжного шкафа</t>
  </si>
  <si>
    <t>ремонт системы электроснабжения</t>
  </si>
  <si>
    <t>Замена расходомеров</t>
  </si>
  <si>
    <t>Увеличение количества секций пластинчатого водонагревателя</t>
  </si>
  <si>
    <t>Снос сарая, теплицы на территории бывшей школы №8</t>
  </si>
  <si>
    <t>Демонтаж хоккейной коробки</t>
  </si>
  <si>
    <t xml:space="preserve">установка противопожарных дверей </t>
  </si>
  <si>
    <t xml:space="preserve">Замена линолеума </t>
  </si>
  <si>
    <t>установка дверей эвакуационных выходов, ведущих в лестничные клетки 1 этажа</t>
  </si>
  <si>
    <t>Работы по замене водоподогревателя на скоростной теплообменник для горячего водоснабжения, включая разработку проектно-сметной документации</t>
  </si>
  <si>
    <t>Ремонт межпанельных швов</t>
  </si>
  <si>
    <t>ВСЕГО</t>
  </si>
  <si>
    <t>Бюдж. Ассигнования</t>
  </si>
  <si>
    <t>ЛБО</t>
  </si>
  <si>
    <t>монтаж систем видеонаблюдения</t>
  </si>
  <si>
    <t>%</t>
  </si>
  <si>
    <t xml:space="preserve"> Подпрограмма  "Развитие  современной  инфраструктуры системы  образования"</t>
  </si>
  <si>
    <t>приобретение и установка устройств для самозакрывания противопжарных дверей</t>
  </si>
  <si>
    <t>новый</t>
  </si>
  <si>
    <t>5 шт</t>
  </si>
  <si>
    <t>Итого</t>
  </si>
  <si>
    <t>МБДОУ №4</t>
  </si>
  <si>
    <t>Мероприятия по обеспечению комплексной безопасности муниципальных образовательных организаций</t>
  </si>
  <si>
    <t>всего</t>
  </si>
  <si>
    <t>МДОУ №48</t>
  </si>
  <si>
    <t>4.2.</t>
  </si>
  <si>
    <t>1.</t>
  </si>
  <si>
    <t>2.3.2.</t>
  </si>
  <si>
    <t>2.4.</t>
  </si>
  <si>
    <t>3.</t>
  </si>
  <si>
    <t>4.</t>
  </si>
  <si>
    <t>Управление образования, ИМЦ</t>
  </si>
  <si>
    <t>Предоставление субвенций на выплату компенсации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</t>
  </si>
  <si>
    <t>1.7.</t>
  </si>
  <si>
    <t>1.6.</t>
  </si>
  <si>
    <t>1.8.</t>
  </si>
  <si>
    <t>Модернизация дошкольного образования</t>
  </si>
  <si>
    <t>2.1.1.</t>
  </si>
  <si>
    <t>Реализация мероприятий, направленных на ликвидацию очередности на зачисление детей в дошкольные образовательные организации</t>
  </si>
  <si>
    <t>Модернизация дополнительного  образования</t>
  </si>
  <si>
    <t>Обновление и модернизация материально-технической базы , оснащения организаций системы образования современным учебным оборудованием</t>
  </si>
  <si>
    <t>Основное  мероприятие   4.      "Поддержка  инициатив   и инноваций  образовательных организаций"</t>
  </si>
  <si>
    <t>7</t>
  </si>
  <si>
    <t>Основное мероприятие 7. Обеспечение непрерывности системы повышения квалификации работников образования, улучшение системы развития персонала, управления карьерой, внедрение современных информационных технологийв деятельность по управлению персоналом</t>
  </si>
  <si>
    <t xml:space="preserve">Основное мероприятие 2. Обеспечение соответствия образовательных организаций санитарно-гигиеническим, противопожарным нормам, требованиям безопасности </t>
  </si>
  <si>
    <t>Предоставление  бесплатного  питания  отдельным категориям  обучающихся  общеобразовательных организаций</t>
  </si>
  <si>
    <t>4.3.</t>
  </si>
  <si>
    <t>Основное  мероприятие 1.                      "Обеспечение  предоставления  услуг  в  сфере  дошкольного,  общего  и  дополнительного  образования"</t>
  </si>
  <si>
    <r>
      <t xml:space="preserve">Предоставление  дошкольного  образования в  муниципальных  образовательных  организациях  </t>
    </r>
    <r>
      <rPr>
        <b/>
        <sz val="9"/>
        <color theme="1"/>
        <rFont val="Times New Roman"/>
        <family val="1"/>
        <charset val="204"/>
      </rPr>
      <t>дошкольного  образования</t>
    </r>
  </si>
  <si>
    <r>
      <t xml:space="preserve">Предоставления  дополнительного  образования  в  образовательных организациях  </t>
    </r>
    <r>
      <rPr>
        <b/>
        <sz val="9"/>
        <color theme="1"/>
        <rFont val="Times New Roman"/>
        <family val="1"/>
        <charset val="204"/>
      </rPr>
      <t>дополнительного  образования</t>
    </r>
  </si>
  <si>
    <r>
      <rPr>
        <b/>
        <sz val="9"/>
        <color theme="1"/>
        <rFont val="Times New Roman"/>
        <family val="1"/>
        <charset val="204"/>
      </rPr>
      <t>Основное мероприятие 4.</t>
    </r>
    <r>
      <rPr>
        <sz val="9"/>
        <color theme="1"/>
        <rFont val="Times New Roman"/>
        <family val="1"/>
        <charset val="204"/>
      </rPr>
      <t xml:space="preserve"> "Обеспечение здорового питания" </t>
    </r>
  </si>
  <si>
    <t>№1</t>
  </si>
  <si>
    <t>№2</t>
  </si>
  <si>
    <t>№3</t>
  </si>
  <si>
    <t>№4</t>
  </si>
  <si>
    <t>№5</t>
  </si>
  <si>
    <t>МБОУ СОШ №20</t>
  </si>
  <si>
    <t>Ремонт кровли</t>
  </si>
  <si>
    <t>МДОУ №49</t>
  </si>
  <si>
    <t>Обеспечение выполнения требований надзорных органов и технической безопасности организаций образования</t>
  </si>
  <si>
    <t>Обеспечение бесплатным цельным молоком либо питьевым молоком обучающихся 1-4 классов общеобразовательных организаций</t>
  </si>
  <si>
    <t xml:space="preserve">Предоставление субвенций на дополнительные расходы, связанные с выплатой компенсации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 </t>
  </si>
  <si>
    <t>Сопровождение  организованных групп детей до места отдыха и обратно,организация культурно-массовых мероприятий, конкурсов, экскурсий и спортивных соревнований и праздников</t>
  </si>
  <si>
    <t>МБДОУ №43</t>
  </si>
  <si>
    <t>Изменения</t>
  </si>
  <si>
    <t>Всего по подпрограмме</t>
  </si>
  <si>
    <t xml:space="preserve">ВСЕГО по программе </t>
  </si>
  <si>
    <t>4.2</t>
  </si>
  <si>
    <t>ОУ, УО</t>
  </si>
  <si>
    <t>ОУ,УО</t>
  </si>
  <si>
    <r>
      <t xml:space="preserve">Предоставление дошкольного,начального  общего,  основного  общего,  среднего  общего  образования, а также  дополнительного  образования  </t>
    </r>
    <r>
      <rPr>
        <b/>
        <sz val="9"/>
        <color theme="1"/>
        <rFont val="Times New Roman"/>
        <family val="1"/>
        <charset val="204"/>
      </rPr>
      <t>в  общеобразовательных  организациях</t>
    </r>
  </si>
  <si>
    <t>Утверждено на  2016</t>
  </si>
  <si>
    <t>Уточнен план на  2016</t>
  </si>
  <si>
    <t xml:space="preserve">Изменения в программу «Развитие образования Кандалакшского района» </t>
  </si>
  <si>
    <t xml:space="preserve">Установка теневых навесов </t>
  </si>
  <si>
    <t>МБДОУ №35</t>
  </si>
  <si>
    <t xml:space="preserve">  Подпрограмма  2 "Развитие  современной  инфраструктуры системы  образования"</t>
  </si>
  <si>
    <t>МБДОУ №32</t>
  </si>
  <si>
    <t>Экономист МБУ "ИМЦ"                                                              Семянникова Е.Ю.</t>
  </si>
  <si>
    <t>2016 год</t>
  </si>
  <si>
    <t>0701</t>
  </si>
  <si>
    <t>612</t>
  </si>
  <si>
    <t>34099</t>
  </si>
  <si>
    <t>0702</t>
  </si>
  <si>
    <t>622</t>
  </si>
  <si>
    <r>
      <rPr>
        <b/>
        <sz val="10"/>
        <color theme="1"/>
        <rFont val="Times New Roman"/>
        <family val="1"/>
        <charset val="204"/>
      </rPr>
      <t>Основное мероприятие 1.</t>
    </r>
    <r>
      <rPr>
        <sz val="10"/>
        <color theme="1"/>
        <rFont val="Times New Roman"/>
        <family val="1"/>
        <charset val="204"/>
      </rPr>
      <t xml:space="preserve">                   "Обеспечение условий для реализации муниципальной программы"</t>
    </r>
  </si>
  <si>
    <t>МБУ ЦБ,ИМЦ</t>
  </si>
  <si>
    <t>Обеспечение условий для реализации муниципальной программы (в части информационно-методического сопровождения образовательного процесса)</t>
  </si>
  <si>
    <t>ИМЦ</t>
  </si>
  <si>
    <t>Обеспечение условий для реализации муниципальной программы</t>
  </si>
  <si>
    <r>
      <rPr>
        <b/>
        <sz val="10"/>
        <color theme="1"/>
        <rFont val="Times New Roman"/>
        <family val="1"/>
        <charset val="204"/>
      </rPr>
      <t>Основное мероприятие 2.</t>
    </r>
    <r>
      <rPr>
        <sz val="10"/>
        <color theme="1"/>
        <rFont val="Times New Roman"/>
        <family val="1"/>
        <charset val="204"/>
      </rPr>
      <t xml:space="preserve"> "Мероприятия для детей и молодежи"</t>
    </r>
  </si>
  <si>
    <t>МБОУ СОШ №12</t>
  </si>
  <si>
    <t>УО</t>
  </si>
  <si>
    <t>Экономист МБУ "ИМЦ"                                     Семянникова Е.Ю.</t>
  </si>
  <si>
    <t>год</t>
  </si>
  <si>
    <t>УО,ОУ</t>
  </si>
  <si>
    <t>Управление образования, администрация мо Кандалакшский район</t>
  </si>
  <si>
    <r>
      <rPr>
        <b/>
        <sz val="10"/>
        <color theme="1"/>
        <rFont val="Times New Roman"/>
        <family val="1"/>
        <charset val="204"/>
      </rPr>
      <t xml:space="preserve">Основное мероприятие 3. </t>
    </r>
    <r>
      <rPr>
        <sz val="10"/>
        <color theme="1"/>
        <rFont val="Times New Roman"/>
        <family val="1"/>
        <charset val="204"/>
      </rPr>
      <t xml:space="preserve">                    "Выплата вознаграждения лицам, осуществляющим социальный и постинтернатный патронат"</t>
    </r>
  </si>
  <si>
    <t xml:space="preserve">  Подпрограмма  1 "Развитие  дошкольного,  общего  и  дополнительного  образования"</t>
  </si>
  <si>
    <t>МАДОУ №55</t>
  </si>
  <si>
    <t xml:space="preserve"> Подпрограмма  3 "Обеспечение  реализации  муниципальной  программы  и прочие  мероприятия  в  области  образования"</t>
  </si>
  <si>
    <t xml:space="preserve">Подпрограмма 1                        </t>
  </si>
  <si>
    <t>0710113060</t>
  </si>
  <si>
    <t>0709</t>
  </si>
  <si>
    <t>Подпрограмма 3</t>
  </si>
  <si>
    <t>МБУ ИМЦ</t>
  </si>
  <si>
    <t>21291</t>
  </si>
  <si>
    <t>в том числе:</t>
  </si>
  <si>
    <t>"Развитие  дошкольного,  общего  и  дополнительного  образования"</t>
  </si>
  <si>
    <t>МДОУ №55</t>
  </si>
  <si>
    <t>611</t>
  </si>
  <si>
    <t>621</t>
  </si>
  <si>
    <t>МАУ ДО ДЮСШ</t>
  </si>
  <si>
    <t>21101</t>
  </si>
  <si>
    <t>21301</t>
  </si>
  <si>
    <t xml:space="preserve">Подпрограмма 2                      </t>
  </si>
  <si>
    <t xml:space="preserve"> "Развитие  современной  инфраструктуры системы  образования"</t>
  </si>
  <si>
    <t>"Обеспечение  реализации  муниципальной  программы  и прочие  мероприятия  в  области  образования"</t>
  </si>
  <si>
    <t>0730282220</t>
  </si>
  <si>
    <t>МБДОУ №14</t>
  </si>
  <si>
    <t>МАУ ДО ЦРТДиЮ</t>
  </si>
  <si>
    <t>7.</t>
  </si>
  <si>
    <t>0710782130</t>
  </si>
  <si>
    <t>0710282080</t>
  </si>
  <si>
    <t>Итого подпр.2</t>
  </si>
  <si>
    <t>Итого подпр 3</t>
  </si>
  <si>
    <t>Итого подпр.1</t>
  </si>
  <si>
    <t>Ремонт бассейна</t>
  </si>
  <si>
    <t>31099</t>
  </si>
  <si>
    <t>0710182010</t>
  </si>
  <si>
    <t>0730113060</t>
  </si>
  <si>
    <t>МБДОУ №1</t>
  </si>
  <si>
    <t>МБДОУ №3</t>
  </si>
  <si>
    <t>МБДОУ №13</t>
  </si>
  <si>
    <t>МАУ ДО ДЮЦ Ровесник</t>
  </si>
  <si>
    <t>МАУ ДО СДЮСШОР</t>
  </si>
  <si>
    <t>МБДОУ</t>
  </si>
  <si>
    <t>МАДОУ</t>
  </si>
  <si>
    <t>0710282060</t>
  </si>
  <si>
    <t>0720282160</t>
  </si>
  <si>
    <t>0730182290</t>
  </si>
  <si>
    <t>Итого п.1.1.</t>
  </si>
  <si>
    <t>Итого п.1.2.</t>
  </si>
  <si>
    <t>Итого п.1.3.</t>
  </si>
  <si>
    <t>21202</t>
  </si>
  <si>
    <t>21203</t>
  </si>
  <si>
    <t>Уменьшены ср-ва местного бюджета. В связи с уточнением фактических расходов</t>
  </si>
  <si>
    <t>Перемещены  ср-ва местного бюджета для выполнения мероприятий подпрограммы 2, подпрограммы 3</t>
  </si>
  <si>
    <t>в связи с уточнением мероприятия средства перемещены в п.7 подпрограммы</t>
  </si>
  <si>
    <t xml:space="preserve"> + 18,0 тыс.руб. увеличены средства местного бюджета, в связи с уточнением мероприятия; + 33,0 тыс.руб. увеличены ср-ва МБ на организацию поездки на III съезд работников сферы доп.образования</t>
  </si>
  <si>
    <t>Увеличены ср-ва местного бюджена для проведения районного турнира по самбо</t>
  </si>
  <si>
    <t>МДОУ №62, МБОУ СОШ №12</t>
  </si>
  <si>
    <t>Устранение предписания Роспотребнадзора</t>
  </si>
  <si>
    <t>Увеличены средства местного бюджета на Исполнение предписания Роспотребнадзора (приостановлена деятельность дошкольной группы, пищеблока)</t>
  </si>
  <si>
    <t>Сокращение МБТ</t>
  </si>
  <si>
    <t>Увеличение МБТ</t>
  </si>
  <si>
    <t>Замена напольного покрытия</t>
  </si>
  <si>
    <t xml:space="preserve"> 4.2.</t>
  </si>
  <si>
    <t xml:space="preserve"> Подпрограмма  5 "Оказание мер социальной поддержки детям-сиротам  и детям,оставшимся без попечения родителей,лицам из их числа" </t>
  </si>
  <si>
    <t>Основное мероприятие 1.   "Предоставление полного государственного обеспечения детям-сиротам и детям, оставшимся без попечения родителей, воспитывающимся в семьях опекунов, попечителей, приемных семьях,предоставление выплаты вознаграждения приемному родителю"</t>
  </si>
  <si>
    <t>В целом объем подпрограммы увеличился на 582,2 тыс.руб( 432,2тыс.руб. - увеличение МБТ; 150,0 тыс.руб -увеличены ср-ва МБ для устранения предписания МБОУ СОШ №12)</t>
  </si>
  <si>
    <t>Уточнение МБТ</t>
  </si>
  <si>
    <t>1004</t>
  </si>
  <si>
    <t>0710175370</t>
  </si>
  <si>
    <t>321</t>
  </si>
  <si>
    <t>26200</t>
  </si>
  <si>
    <t>0408</t>
  </si>
  <si>
    <t>0710176600</t>
  </si>
  <si>
    <t>810</t>
  </si>
  <si>
    <t>24200</t>
  </si>
  <si>
    <t>0710175360</t>
  </si>
  <si>
    <t>0710175310</t>
  </si>
  <si>
    <t>0710175380</t>
  </si>
  <si>
    <t>0720270790</t>
  </si>
  <si>
    <t>22699</t>
  </si>
  <si>
    <t>22505</t>
  </si>
  <si>
    <t>22515</t>
  </si>
  <si>
    <t>22606</t>
  </si>
  <si>
    <t>0720475320</t>
  </si>
  <si>
    <t>34002</t>
  </si>
  <si>
    <t>0720471040</t>
  </si>
  <si>
    <t>Подпрограмма 5</t>
  </si>
  <si>
    <t>0750175340</t>
  </si>
  <si>
    <t>0750375350</t>
  </si>
  <si>
    <t>итого п.2.4.</t>
  </si>
  <si>
    <t>Увеличены МБТ</t>
  </si>
  <si>
    <t>Сокращены МБТ</t>
  </si>
  <si>
    <t>В целом объем программы увеличился на 16775,0 тыс.руб (-1910,7 тыс.руб. сокращены средства областного бюджета; + 18685,7 тыс.руб увеличены средства местного бюджета)</t>
  </si>
  <si>
    <t>В целом объем подпрограммы уменьшился на 2387,4 тыс.руб (сокращены средства областного бюджета)</t>
  </si>
  <si>
    <t xml:space="preserve">3649,1 тыс.руб. -увеличение МБТ;  + 10895,691 тыс.руб. увеличены ср-ва МБ на оплату коммун.услуг; + 89,53 тыс.руб. -увеличены средства местного бюджета на выплату на компенсации расходов по оплате льготного проезда и провоза багажа к месту использования отдыха и обратно </t>
  </si>
  <si>
    <t xml:space="preserve"> + 45,0 тыс.руб. увеличены ср-ва МБ на оплату комм.услуг; - 48,2 тыс.руб. уточнение расходов на оплату льготного проезда; + 402,4 тыс.руб. увеличение ФОТ для выплаты уволенным работникам</t>
  </si>
  <si>
    <t>В целом объем подпрограммы увеличился на 18072,6 тыс.руб.( 44,5 тыс.руб. -ср-ва ОБ; 18028,1 тыс.руб.- ср-ва МБ)</t>
  </si>
  <si>
    <t>В целом объем подпрограммы увеличился на 507,5  тыс.руб.-ср-ва МБ</t>
  </si>
  <si>
    <t xml:space="preserve"> - 1184,0 тыс.руб. уменьшение МБТ; + 6375,0 тыс.руб. увеличены ср-ва МБ на оплату коммун.услуг. - 635,2 тыс.руб. в связи с уточнением фактических расходов перемещены ср-ва местного бюджета, предусмотренные на выплату по мерам соцподдержки на  выплату на компенсации расходов по оплате льготного проезда и провоза багажа к месту использования отдыха и обратно ( + 215,4 тыс.руб. п.1.1. подпрограмма 1), увеличение ФОТ МБУ ЦБ ( + 402,4 тыс.руб. п.1.2. подпрограмма 3)</t>
  </si>
  <si>
    <t xml:space="preserve"> + 1370,0 тыс.руб. увеличены ср-ва МБ на оплату комм.услуг;  - 15,2тыс.руб. Перемещены  ср-ва местного бюджета в п.1.1. подпрограммы 1 в связи с уточнением фактических расходов на оплату льготного проезда</t>
  </si>
  <si>
    <t>Уменьшены ср-ва местного бюджета (уточнение фактических расходов по оплате льготного проезда)</t>
  </si>
  <si>
    <t>21201</t>
  </si>
  <si>
    <t>21294</t>
  </si>
  <si>
    <t>22299</t>
  </si>
  <si>
    <t>22504</t>
  </si>
  <si>
    <t>29003</t>
  </si>
  <si>
    <t>31003</t>
  </si>
  <si>
    <t>31004</t>
  </si>
  <si>
    <t>Ноябрь</t>
  </si>
  <si>
    <t xml:space="preserve">Расшифровка по КБК к программе "Развитие образования Кандалакшского района" </t>
  </si>
  <si>
    <t>№6</t>
  </si>
  <si>
    <t>Создание временных рабочих мест и других форм занятости  для несовершеннолетних граждан  в возрасте от 14 до 18 лет</t>
  </si>
  <si>
    <t>итого</t>
  </si>
  <si>
    <t>План  реализации  подпрограммы 1  " Содействие развитию дошкольного образования"</t>
  </si>
  <si>
    <t>Всего  по подпрограмме 1 " Содействие развитию дошкольного образования"</t>
  </si>
  <si>
    <t>Цель ПП: повышение доступности и качества дошкольного образования</t>
  </si>
  <si>
    <t xml:space="preserve">Основное  мероприятие 1. "Реализация основных образовательных программ дошкольного образования и организация присмотра и ухода за детьми дошкольного возраста"                  </t>
  </si>
  <si>
    <t>ОМ 1.1.</t>
  </si>
  <si>
    <t>ОМ 1.2.</t>
  </si>
  <si>
    <t>ОМ 1.3.</t>
  </si>
  <si>
    <t>П.1.1.</t>
  </si>
  <si>
    <t>ДОУ, МБОУ СОШ №6,11,13</t>
  </si>
  <si>
    <t>ДОУ</t>
  </si>
  <si>
    <t>КИОиТП</t>
  </si>
  <si>
    <t>приложение 1.1.   к подпрограмме " Содействие развитию дошкольного образования"</t>
  </si>
  <si>
    <t>План  реализации  подпрограммы 2  " Содействие развитию общего образования"</t>
  </si>
  <si>
    <t>приложение 2.1.   к подпрограмме " Содействие развитию общего образования"</t>
  </si>
  <si>
    <t>Всего  по подпрограмме 2 " Содействие развитию общего образования"</t>
  </si>
  <si>
    <t>Цель ПП: повышение доступности и качества общего образования</t>
  </si>
  <si>
    <t>ОМ 2.1.</t>
  </si>
  <si>
    <t>ОО</t>
  </si>
  <si>
    <t>ОМ 2.2.</t>
  </si>
  <si>
    <t>Основное  мероприятие 2.   "Организация питания в общеобразовательных организациях"</t>
  </si>
  <si>
    <t>ОМ 2.3.</t>
  </si>
  <si>
    <t>ОМ 2.4.</t>
  </si>
  <si>
    <t>Основное мероприятие 4. "Организация подвоза обучающихся к месту учебы и обратно"</t>
  </si>
  <si>
    <t>П.2.1.</t>
  </si>
  <si>
    <t>П.2.2.</t>
  </si>
  <si>
    <t>П.2.3.</t>
  </si>
  <si>
    <t>Цель ПП: формирование эффективной системы выявления, поддержки и развития способностей и талантов у детей и молодежи, основанной на принципах справедливости, всеобщности и направленной на самоопределение и профессиональную ориентацию всех обучающихся</t>
  </si>
  <si>
    <t>ОМ 3.1.</t>
  </si>
  <si>
    <t xml:space="preserve">Основное  мероприятие 1. "Реализация образовательных программ дополнительного образования"                  </t>
  </si>
  <si>
    <t>ОМ 3.2.</t>
  </si>
  <si>
    <t>ОМ 3.3.</t>
  </si>
  <si>
    <t>ОМ 3.4.</t>
  </si>
  <si>
    <t>УО, МКУ "ИМЦ", ДОУ, ОО, УДО</t>
  </si>
  <si>
    <t>УДО</t>
  </si>
  <si>
    <t>УО, МКУ "ИМЦ"</t>
  </si>
  <si>
    <t>П.3.1.</t>
  </si>
  <si>
    <t>П.3.2.</t>
  </si>
  <si>
    <t>МБУ ДО ДМШ, МБУ ДО ДШИ №1, МАУ ДО ДШИ №2</t>
  </si>
  <si>
    <t>План  реализации  подпрограммы 4  " Совершенствование управления муниципальной системой образования"</t>
  </si>
  <si>
    <t>приложение 4.1.   к подпрограмме  " Совершенствование управления муниципальной системой образования"</t>
  </si>
  <si>
    <t>Всего  по подпрограмме 4 "  Совершенствование управления муниципальной системой образования"</t>
  </si>
  <si>
    <t>ОМ 4.1.</t>
  </si>
  <si>
    <t>УО, ОО</t>
  </si>
  <si>
    <t>МКУ "ИМЦ"</t>
  </si>
  <si>
    <t>МКУ "ЦБ"</t>
  </si>
  <si>
    <t>Оснащение материально-технической базы муниципальных учреждений</t>
  </si>
  <si>
    <t>Повышение квалификации сотрудников муниципальных учреждений</t>
  </si>
  <si>
    <t>ОМ 4.2.</t>
  </si>
  <si>
    <t>Основное  мероприятие 2.   "Повышение престижа педагогической профессии и проведение мероприятий с педагогической общественностью"</t>
  </si>
  <si>
    <t>4.2.2.</t>
  </si>
  <si>
    <t>4.2.3.</t>
  </si>
  <si>
    <t>4.2.4.</t>
  </si>
  <si>
    <t>4.2.1.</t>
  </si>
  <si>
    <t>ОМ 4.3.</t>
  </si>
  <si>
    <t>Основное мероприятие 3. "Участие в проведении независимой оценки качества образования"</t>
  </si>
  <si>
    <t>ОМ 4.4.</t>
  </si>
  <si>
    <t>Организация отдыха детей в возрасте от 6 до 18 лет в оздоровительных организациях</t>
  </si>
  <si>
    <t>ОМ 4.5.</t>
  </si>
  <si>
    <t>План  реализации  подпрограммы 5  "Создание условий для обеспечения функционирования муниципальной системы образования"</t>
  </si>
  <si>
    <t>приложение 5.1.   к подпрограмме " Создание условий для обеспечения функционирования муниципальной системы образования"</t>
  </si>
  <si>
    <t>Всего  по подпрограмме 5 " Создание условий для обеспечения функционирования муниципальной системы образования"</t>
  </si>
  <si>
    <t>Цель ПП: обеспечение устойчивого функционирования образовательных организаций, создание безопасных и комфортных условий процесса обучения и воспитания"</t>
  </si>
  <si>
    <t>ОМ 5.1.</t>
  </si>
  <si>
    <t>УО,ОО</t>
  </si>
  <si>
    <t>ОМ 5.2.</t>
  </si>
  <si>
    <t>Основное  мероприятие 2.   "Обеспечение комплексной безопасности муниципальных образовательных организаций"</t>
  </si>
  <si>
    <t>5.1.1.</t>
  </si>
  <si>
    <t>5.1.2.</t>
  </si>
  <si>
    <t>5.2.1.</t>
  </si>
  <si>
    <t>5.2.2.</t>
  </si>
  <si>
    <t>5.2.3.</t>
  </si>
  <si>
    <t>5.2.4.</t>
  </si>
  <si>
    <t>Обеспечение пожарной и электрической безопасности организаций образования</t>
  </si>
  <si>
    <t>Прочие мероприятия для обеспечения комплексной безопасности</t>
  </si>
  <si>
    <t>ОМ 5.3.</t>
  </si>
  <si>
    <t>Ремонт помещений пищеблоков и школьных столовых</t>
  </si>
  <si>
    <t>Оснащение пищеблоков образовательных организаций</t>
  </si>
  <si>
    <t>ОО,ДОУ</t>
  </si>
  <si>
    <t>5.3.1.</t>
  </si>
  <si>
    <t>5.3.2.</t>
  </si>
  <si>
    <t>ОМ 5.4.</t>
  </si>
  <si>
    <t>ОМ 5.5.</t>
  </si>
  <si>
    <t>Основное мероприятие 5. "Оплата обязательств, возникших в отчетном году при выполнении муниципального задания"</t>
  </si>
  <si>
    <t>П.5.1.</t>
  </si>
  <si>
    <t>Основное  мероприятие 2.   "Реализация дополнительных общеразвивающих программ для детей дошкольного возраста"</t>
  </si>
  <si>
    <t xml:space="preserve">Направление  обучающихся  для  участия  в  конкурсах,  одимпиадах, фестивалях, соревнованиях  регионального, всероссийского,  международного  уровней </t>
  </si>
  <si>
    <t>Организация поедки  обучающихся  на Губернаторскую елку</t>
  </si>
  <si>
    <t>Выплата  стипендии  судентам,  обучающимся  по  договорам  о целевом  обучении  по педагогическим  направлениям  подготовки</t>
  </si>
  <si>
    <t>Осуществление  единовременной  выплаты  молодым  специалистам,  заключившим  трудовые  договоры   на  замещение  вакантных  дожностей  учителей в  общеобразовательных  организациях</t>
  </si>
  <si>
    <t>Разработка проектно-сметной  документации  на  проведение  ремонтных  работ,  реконструкцию зданий  и помещений</t>
  </si>
  <si>
    <t>4.1.2.</t>
  </si>
  <si>
    <t>4.1.1.</t>
  </si>
  <si>
    <t>4.1.3.</t>
  </si>
  <si>
    <t>4.1.4.</t>
  </si>
  <si>
    <t>ОМ 6.1.</t>
  </si>
  <si>
    <t>ОМ 6.2.</t>
  </si>
  <si>
    <t>Основное  мероприятие 2.   "Выплата вознаграждения лицам, осуществляющим социальный  и  постинтернатный патронат"</t>
  </si>
  <si>
    <t>ОМ 6.3.</t>
  </si>
  <si>
    <t>Основное мероприятие 3. "Мероприятия по поддержке семей с детьми и детей-сирот, детей, оставшихся без попечения родителей, и лиц из их числа"</t>
  </si>
  <si>
    <t>Приобретение подарков первоклассникам</t>
  </si>
  <si>
    <t>Основное мероприятие 3. "Содействие развитию общего образования. Реализация инновационных проектов в сфере общего образования"</t>
  </si>
  <si>
    <t>ООШ №19</t>
  </si>
  <si>
    <t>П 2.1.1.</t>
  </si>
  <si>
    <t xml:space="preserve">Проведение муниципальных  этапов   конкурсов  и фестивалей профессионального  педагогического  мастерства </t>
  </si>
  <si>
    <t>СОШ №2,3,6,10</t>
  </si>
  <si>
    <t xml:space="preserve">ОМ 3.5. </t>
  </si>
  <si>
    <t>3.5.1.</t>
  </si>
  <si>
    <t>3.5.2.</t>
  </si>
  <si>
    <t>3.5.3.</t>
  </si>
  <si>
    <t>Основное мероприятие 2. "Содействие развитию дополнительного образования и социализации детей. Реализация инновационных проектов в сфере дополнительного образования"</t>
  </si>
  <si>
    <t>Основное мероприятие 3. "Организация участия в региональных, всероссийских и международных конкурсах, соревнованиях, фестивалях"</t>
  </si>
  <si>
    <t>Основное мероприятие 4."Целевая поддержка одаренных и талантливых детей и талантливой молодежи"</t>
  </si>
  <si>
    <t>Основное мероприятие 5. "Организация и проведение мероприятий для детей и молодежи"</t>
  </si>
  <si>
    <t xml:space="preserve">Основное  мероприятие 1. "Реализация основных общеобразовательных программ начального общего, основного общего и среднего общего образования"                  </t>
  </si>
  <si>
    <t>План  реализации  подпрограммы 3  " Содействие развитию дополнительного образования и реализация мероприятий для детей и молодежи"</t>
  </si>
  <si>
    <t xml:space="preserve">ОМ 3.6. </t>
  </si>
  <si>
    <t>Основное мероприятие 6. "Организация качественного отдыха, оздоровления и занятости детей в возрасте от 6 до 18 лет"</t>
  </si>
  <si>
    <t>3.6.1</t>
  </si>
  <si>
    <t>3.6.2.</t>
  </si>
  <si>
    <t>3.6.3.</t>
  </si>
  <si>
    <t>Основное мероприятие 4. "Реализация проектов по поддержке местных инициатив"</t>
  </si>
  <si>
    <t>Цель ПП: Повышение эффективности управления муниципальной системой образования</t>
  </si>
  <si>
    <t>ОМ 1.4.</t>
  </si>
  <si>
    <t>1.4.1.</t>
  </si>
  <si>
    <t>Обеспечение персонифицированного финансирования дополнительного образования детей</t>
  </si>
  <si>
    <t>Обеспечение финансового сопровождения реализации проекта по персонифицированному финансированию</t>
  </si>
  <si>
    <t>3.1.1.</t>
  </si>
  <si>
    <t>3.1.2.</t>
  </si>
  <si>
    <t>Основное мероприятие 5.  "Компенсация расходов на оплату стоимости проезда и провоза багажа к месту использования отпуска и обратно лицам, работающим в организациях, финансируемых из местного бюджета; Компенсация расходов на оплату стоимости проезда и провоза багажа при переезде лиц (работников), а также членов их семей, при заключении (расторжении) трудовых договоров (контрактов) с организациями, финансируемыми из местного бюджета."</t>
  </si>
  <si>
    <t xml:space="preserve">Содержание и функционирование бассейна </t>
  </si>
  <si>
    <t>3.1.3.</t>
  </si>
  <si>
    <t>ДЮСШ</t>
  </si>
  <si>
    <t>СОШ №10</t>
  </si>
  <si>
    <t>3.1.4.</t>
  </si>
  <si>
    <t>Реализация образовательных программ дополнительного образования</t>
  </si>
  <si>
    <t>Основное мероприятие 3. "Создание условий для организации питания обучающихся дошкольных и общеобразовательных организаций"</t>
  </si>
  <si>
    <t>5.1.3.</t>
  </si>
  <si>
    <t xml:space="preserve">Основное  мероприятие 1. "Предоставление полного государственного обеспечения детям-сиротам и детям, оставшимся без попечения родителей, воспитывающимся в семьях опекунов, попечителей, примных семьях, предоставление выплаты вознаграждения премному родителю"                  </t>
  </si>
  <si>
    <t>Благоустройство зданий государственных и муниципальных общеобразовательных организаций в целях соблюдения требований к воздушно-тепловому режиму, водоснабжению и канализации( Капитальный ремонт здания МАОУ ООШ 19, расположенного по адресу г.Кандалакша, ул.Новая,1)</t>
  </si>
  <si>
    <t>Обеспечение условий для реализации муниципальной программы( кроме информационно-методического сопровождения образовательного процесса)</t>
  </si>
  <si>
    <r>
      <t xml:space="preserve">Обеспечение условий для реализации муниципальной программы(в части информационно-методического сопровождения </t>
    </r>
    <r>
      <rPr>
        <b/>
        <sz val="10"/>
        <color theme="1"/>
        <rFont val="Times New Roman"/>
        <family val="1"/>
        <charset val="204"/>
      </rPr>
      <t>дополнительного</t>
    </r>
    <r>
      <rPr>
        <sz val="10"/>
        <color theme="1"/>
        <rFont val="Times New Roman"/>
        <family val="1"/>
        <charset val="204"/>
      </rPr>
      <t xml:space="preserve"> образования)</t>
    </r>
  </si>
  <si>
    <t>4.1.5.</t>
  </si>
  <si>
    <t>3.3.1.</t>
  </si>
  <si>
    <t>Стипендий администрации  муниципального  образования  Кандалакшский  район</t>
  </si>
  <si>
    <t>3.4.1.</t>
  </si>
  <si>
    <t>Организация и проведение  и проведение городских и районных мероприятий интеллектуальной, творческой, спортивной и профилактической направленности</t>
  </si>
  <si>
    <r>
      <t>НП "Культура"</t>
    </r>
    <r>
      <rPr>
        <b/>
        <sz val="9"/>
        <rFont val="Times New Roman"/>
        <family val="1"/>
        <charset val="204"/>
      </rPr>
      <t xml:space="preserve">  Региональный проект "Культурная среда"</t>
    </r>
  </si>
  <si>
    <t>П.3.3.</t>
  </si>
  <si>
    <t>Создание и модернизация объектов спортивной инфраструктуры региональной собственности (муниципальной собственности)для занятий физической культурой и спортом</t>
  </si>
  <si>
    <r>
      <rPr>
        <b/>
        <u/>
        <sz val="9"/>
        <rFont val="Times New Roman"/>
        <family val="1"/>
        <charset val="204"/>
      </rPr>
      <t xml:space="preserve">НП "Образование" </t>
    </r>
    <r>
      <rPr>
        <b/>
        <sz val="9"/>
        <rFont val="Times New Roman"/>
        <family val="1"/>
        <charset val="204"/>
      </rPr>
      <t xml:space="preserve"> Региональный проект "Успех каждого ребенка"</t>
    </r>
  </si>
  <si>
    <r>
      <rPr>
        <b/>
        <u/>
        <sz val="10"/>
        <rFont val="Times New Roman"/>
        <family val="1"/>
        <charset val="204"/>
      </rPr>
      <t>НП "Образование" Региональный п</t>
    </r>
    <r>
      <rPr>
        <b/>
        <sz val="10"/>
        <rFont val="Times New Roman"/>
        <family val="1"/>
        <charset val="204"/>
      </rPr>
      <t>роект "Современная школа"</t>
    </r>
  </si>
  <si>
    <t>2.3.1.</t>
  </si>
  <si>
    <t>Создание центров цифрового и гуманитарного профилей "Точка роста"</t>
  </si>
  <si>
    <r>
      <rPr>
        <b/>
        <u/>
        <sz val="10"/>
        <rFont val="Times New Roman"/>
        <family val="1"/>
        <charset val="204"/>
      </rPr>
      <t>НП "Образование"</t>
    </r>
    <r>
      <rPr>
        <b/>
        <sz val="10"/>
        <rFont val="Times New Roman"/>
        <family val="1"/>
        <charset val="204"/>
      </rPr>
      <t xml:space="preserve"> Региональный проект "Цифровая школа"</t>
    </r>
  </si>
  <si>
    <t>Основное мероприятие 4. Компенсация родительской платы за присмотр и уход за детьми, посещающими образовательные организации, реализующие общеобразовательные программы дошкольного образования</t>
  </si>
  <si>
    <t>Выплата компенсации родительской платы за за присмотр и уход за детьми, посещающими образовательные организации, реализующие общеобразовательные программы дошкольного образования</t>
  </si>
  <si>
    <t>1.4.2.</t>
  </si>
  <si>
    <r>
      <t>НП</t>
    </r>
    <r>
      <rPr>
        <b/>
        <u/>
        <sz val="9"/>
        <rFont val="Times New Roman"/>
        <family val="1"/>
        <charset val="204"/>
      </rPr>
      <t xml:space="preserve"> "Демография" </t>
    </r>
    <r>
      <rPr>
        <b/>
        <sz val="9"/>
        <rFont val="Times New Roman"/>
        <family val="1"/>
        <charset val="204"/>
      </rPr>
      <t xml:space="preserve"> Региональный проект"Содействие занятости женщин-создание условий дошкольного образования для детей в возрасте до 3-х лет"</t>
    </r>
  </si>
  <si>
    <t>П.1.1.1.</t>
  </si>
  <si>
    <t>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</si>
  <si>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Технологическое присоединение объекта капитального строительства "Детский сад на 75 мест в с.Алакуртти Кандалакшского района"</t>
  </si>
  <si>
    <r>
      <rPr>
        <b/>
        <u/>
        <sz val="10"/>
        <rFont val="Times New Roman"/>
        <family val="1"/>
        <charset val="204"/>
      </rPr>
      <t xml:space="preserve">НП "Образование" </t>
    </r>
    <r>
      <rPr>
        <b/>
        <sz val="10"/>
        <rFont val="Times New Roman"/>
        <family val="1"/>
        <charset val="204"/>
      </rPr>
      <t xml:space="preserve"> Региональный проект "Успех каждого ребенка"</t>
    </r>
  </si>
  <si>
    <t>Основное мероприятие 3. "Содействие развитию дошкольного образования. Реализация инновационных проектов в сфере дошкольного образования"</t>
  </si>
  <si>
    <t xml:space="preserve">Основное  мероприятие 1. "Обеспечение условий для  реализации муниципальной программы "Образование Кандалакшского района"                  </t>
  </si>
  <si>
    <r>
      <rPr>
        <b/>
        <u/>
        <sz val="10"/>
        <rFont val="Times New Roman"/>
        <family val="1"/>
        <charset val="204"/>
      </rPr>
      <t>Региональный проект "КБОУ"</t>
    </r>
    <r>
      <rPr>
        <b/>
        <sz val="10"/>
        <rFont val="Times New Roman"/>
        <family val="1"/>
        <charset val="204"/>
      </rPr>
      <t xml:space="preserve"> Проект Комплексная безопасность образовательных организаций"</t>
    </r>
  </si>
  <si>
    <r>
      <t>Обеспечение сохранения уровня заработной платы (</t>
    </r>
    <r>
      <rPr>
        <b/>
        <sz val="9"/>
        <color theme="1"/>
        <rFont val="Times New Roman"/>
        <family val="1"/>
        <charset val="204"/>
      </rPr>
      <t>выполнение Указов президента</t>
    </r>
    <r>
      <rPr>
        <sz val="9"/>
        <color theme="1"/>
        <rFont val="Times New Roman"/>
        <family val="1"/>
        <charset val="204"/>
      </rPr>
      <t>)</t>
    </r>
  </si>
  <si>
    <r>
      <t>Реализация мер социальной поддержки (</t>
    </r>
    <r>
      <rPr>
        <b/>
        <sz val="9"/>
        <color theme="1"/>
        <rFont val="Times New Roman"/>
        <family val="1"/>
        <charset val="204"/>
      </rPr>
      <t>25% селькая местность</t>
    </r>
    <r>
      <rPr>
        <sz val="9"/>
        <color theme="1"/>
        <rFont val="Times New Roman"/>
        <family val="1"/>
        <charset val="204"/>
      </rPr>
      <t>)</t>
    </r>
  </si>
  <si>
    <r>
      <t>Доведение оплаты труда до минимального размера оплаты труда (</t>
    </r>
    <r>
      <rPr>
        <b/>
        <sz val="9"/>
        <color theme="1"/>
        <rFont val="Times New Roman"/>
        <family val="1"/>
        <charset val="204"/>
      </rPr>
      <t>обеспечение МРОТ</t>
    </r>
    <r>
      <rPr>
        <sz val="9"/>
        <color theme="1"/>
        <rFont val="Times New Roman"/>
        <family val="1"/>
        <charset val="204"/>
      </rPr>
      <t>)</t>
    </r>
  </si>
  <si>
    <t>Расходы, связанные с выплатой компенсации родительской платы за  присмотр и уход за детьми, посещающими образовательные организации, реализующие общеобразовательные программы дошкольного образования</t>
  </si>
  <si>
    <t>МБОУ СОШ №3,6,11, МАУ ДО ЦДТ "Вега"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</si>
  <si>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</si>
  <si>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>Обеспечение бесплатным цельным молоком либо питьевым молоком обучающихся 1-4 классов общеобразовательных учреждений для детей дошкольного и младшего школьного возраста</t>
  </si>
  <si>
    <t>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</si>
  <si>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приложение 3.1.   к подпрограмме " Содействие развитию дополнительного образования и реализация мероприятий для детей и молодежи"</t>
  </si>
  <si>
    <t>Всего  по подпрограмме 3 " Содействие развитию дополнительного образования и реализация мероприятий для детей и молодежи"</t>
  </si>
  <si>
    <t>ДОУ, ОО, УДО</t>
  </si>
  <si>
    <t>П.3.3.1.</t>
  </si>
  <si>
    <t>Государственная поддержка отрасли культуры</t>
  </si>
  <si>
    <t>П.3.1.1.</t>
  </si>
  <si>
    <t>проведение  торжественных мероприятий,  посвященных  Международному  дню  учителя</t>
  </si>
  <si>
    <t>ОО, ДОУ,УДО, МКУ "ЦБ", МКУ "ИМЦ"</t>
  </si>
  <si>
    <t>Основное мероприятие 4. "Мероприятия в части исполнения судебных решений, оплаты штрафов по представлениям надзорных органов"</t>
  </si>
  <si>
    <t>Исполнение  судебных решений</t>
  </si>
  <si>
    <t>Оплата штрафов по представлениям надзорных органов</t>
  </si>
  <si>
    <t>УО,  МКУ ЦБ</t>
  </si>
  <si>
    <t>из них :</t>
  </si>
  <si>
    <t>их них:</t>
  </si>
  <si>
    <t>из них:</t>
  </si>
  <si>
    <t>УДО, ОО, ДОУ, МКУ "ЦБ", МКУ "ИМЦ"</t>
  </si>
  <si>
    <t>5.4.1.</t>
  </si>
  <si>
    <t>5.4.2.</t>
  </si>
  <si>
    <t>План  реализации  подпрограммы 6  "Оказание поддержки семьям, детям-сиротам и детям, оставшимся без попечения родителей, лицам из их числа"</t>
  </si>
  <si>
    <t>приложение 6.1.   к подпрограмме " Оказание поддержки семьям, детям-сиротам и детям, оставшимся без попечения родителей, лицам из их числа"</t>
  </si>
  <si>
    <t>Всего  по подпрограмме 6 "Оказание поддержки семьям, детям-сиротам и детям, оставшимся без попечения родителей, лицам из их числа"</t>
  </si>
  <si>
    <t>Цель ПП: оказание мер социальной поддержки поддержки семьям, детям-сиротам и детям, оставшимся без попечения родителей, лицам из их числа</t>
  </si>
  <si>
    <t>5.1.4.</t>
  </si>
  <si>
    <t>ОМ 1.5.</t>
  </si>
  <si>
    <t>ФОК</t>
  </si>
  <si>
    <t>мб</t>
  </si>
  <si>
    <t>об</t>
  </si>
  <si>
    <t>фб</t>
  </si>
  <si>
    <t>1.5.1</t>
  </si>
  <si>
    <t>Основное мероприятие 5. "Детский сад на 75 мест в с.Алакуртти Кандалакшского района"</t>
  </si>
  <si>
    <r>
      <rPr>
        <b/>
        <u/>
        <sz val="9"/>
        <rFont val="Times New Roman"/>
        <family val="1"/>
        <charset val="204"/>
      </rPr>
      <t>НП "Демография"</t>
    </r>
    <r>
      <rPr>
        <b/>
        <sz val="9"/>
        <rFont val="Times New Roman"/>
        <family val="1"/>
        <charset val="204"/>
      </rPr>
      <t xml:space="preserve"> Региональный проект "Спорт-норма жизни"</t>
    </r>
  </si>
  <si>
    <t>Разработка проектно-сметной  документации  по объекту капитального строительства "Общеобразовательная школа на 825 мест в г.Кандалакша Мурманской области"</t>
  </si>
  <si>
    <t>Ежемесячное денежное вознаграждение за классное руководство педагогическим работникам муниципальных образовательных организаций Мурманской области, реализующих образовательные программы начального общего, основного общего и среднего общего образования, в том числе адаптированные основные общеобразовательные программы.</t>
  </si>
  <si>
    <t>Приложение к постановлению администрации муниципального образования Кандалакшский район</t>
  </si>
  <si>
    <t>3.5.4.</t>
  </si>
  <si>
    <t>Приобретение подарков для выпускников 11-х классов</t>
  </si>
  <si>
    <t>ОМ.5.6.</t>
  </si>
  <si>
    <r>
      <t xml:space="preserve">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 </t>
    </r>
    <r>
      <rPr>
        <b/>
        <sz val="9"/>
        <rFont val="Times New Roman"/>
        <family val="1"/>
        <charset val="204"/>
      </rPr>
      <t>( оплата заключенных муниципальных контрактов на строительство детского сада в с.Алакуртти, подлежавших в соответствии с условиями этих муниципальных контрактов оплате в отчетном году)</t>
    </r>
  </si>
  <si>
    <t>П.1.1.2.</t>
  </si>
  <si>
    <t>5.1.2.1.</t>
  </si>
  <si>
    <t xml:space="preserve">Основное  мероприятие 1. "Строительство и реконструкция , капитальные и текущие ремонты зданий образовательных организаций"                  </t>
  </si>
  <si>
    <t>Текущий ремонт фасада здания МАУ ДО ДЮЦ Ровесник г.Кандалакша</t>
  </si>
  <si>
    <t>Проведение  капитальных и текущих  ремонтов зданий образовательных организаций</t>
  </si>
  <si>
    <t>Основное мероприятие 6 "Современное школьное пространство Arctic school"</t>
  </si>
  <si>
    <r>
      <t xml:space="preserve">Предоставление  бесплатного  питания  </t>
    </r>
    <r>
      <rPr>
        <b/>
        <sz val="10"/>
        <rFont val="Times New Roman"/>
        <family val="1"/>
        <charset val="204"/>
      </rPr>
      <t>отдельным категориям</t>
    </r>
    <r>
      <rPr>
        <sz val="10"/>
        <rFont val="Times New Roman"/>
        <family val="1"/>
        <charset val="204"/>
      </rPr>
      <t xml:space="preserve">  обучающихся  общеобразовательных организаций</t>
    </r>
  </si>
  <si>
    <t>5.1.2.3.</t>
  </si>
  <si>
    <t>5.1.2.2.</t>
  </si>
  <si>
    <t>Текущий ремонт бассейна</t>
  </si>
  <si>
    <t>ОМ.5.7.</t>
  </si>
  <si>
    <t xml:space="preserve"> Основное мероприятие 7. "Оснащение материально-технической базы муниципальных учреждений"</t>
  </si>
  <si>
    <t>Основное мероприятие 8. "Реализация проектов по поддержке местных инициатив"</t>
  </si>
  <si>
    <t>Внеб</t>
  </si>
  <si>
    <t>ОМ.5.8.</t>
  </si>
  <si>
    <t>ВБ</t>
  </si>
  <si>
    <t>вб</t>
  </si>
  <si>
    <t xml:space="preserve">Ремонт кровли здания </t>
  </si>
  <si>
    <t>МБОУ СОШ 11</t>
  </si>
  <si>
    <t>5.1.2.4</t>
  </si>
  <si>
    <t>КИОиТП; УО</t>
  </si>
  <si>
    <r>
      <t xml:space="preserve">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 </t>
    </r>
    <r>
      <rPr>
        <b/>
        <sz val="10"/>
        <color theme="1"/>
        <rFont val="Times New Roman"/>
        <family val="1"/>
        <charset val="204"/>
      </rPr>
      <t>(оснащение материально-технической базы)</t>
    </r>
  </si>
  <si>
    <t>П.1.1.3</t>
  </si>
  <si>
    <t>Текущий ремонт зала,фасада СОШ №1</t>
  </si>
  <si>
    <t xml:space="preserve">ОМ 3.7. </t>
  </si>
  <si>
    <t>Основное мероприятие 7. "Физкультурно-оздоровительный комплекс со специализированной школой по самбо,дзюдо и вольной борьбе в г.Кандалакша, Мурманская обл., г.Кандалакша, ул.Спекова, д.32"</t>
  </si>
  <si>
    <t>3.7.1.</t>
  </si>
  <si>
    <t>Разработка дизайн-проекта помещений физкультурно-оздоровительного комплекса</t>
  </si>
  <si>
    <t>4.2.2.1.</t>
  </si>
  <si>
    <t>Единовременная выплата  обучающимся, заключившим договор  о целевом  обучении  и успешно прошедшим конкурсный отбор на места по целевой квоте для обучения за счет средств федерального бюджета по педагогическим  направлениям  подготовки</t>
  </si>
  <si>
    <t>5.1.2.5.</t>
  </si>
  <si>
    <t>Ремонт здания МАУ ДО ДЮЦ Ровесник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</si>
</sst>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.000"/>
    <numFmt numFmtId="165" formatCode="0.0"/>
    <numFmt numFmtId="166" formatCode="#,##0.0"/>
    <numFmt numFmtId="167" formatCode="#,##0.000"/>
    <numFmt numFmtId="168" formatCode="0.00000"/>
    <numFmt numFmtId="169" formatCode="#,##0.00000"/>
    <numFmt numFmtId="170" formatCode="0.0000"/>
  </numFmts>
  <fonts count="6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9"/>
      <color rgb="FFFF0000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name val="Arial Cyr"/>
      <charset val="204"/>
    </font>
    <font>
      <b/>
      <sz val="9"/>
      <name val="Times New Roman"/>
      <family val="1"/>
      <charset val="204"/>
    </font>
    <font>
      <sz val="9"/>
      <name val="Calibri"/>
      <family val="2"/>
      <charset val="204"/>
      <scheme val="minor"/>
    </font>
    <font>
      <sz val="9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sz val="11"/>
      <color theme="1"/>
      <name val="Arial Cyr"/>
      <charset val="204"/>
    </font>
    <font>
      <b/>
      <sz val="1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rgb="FF000000"/>
      <name val="Arial Cyr"/>
      <family val="2"/>
    </font>
    <font>
      <b/>
      <u/>
      <sz val="10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2060"/>
      <name val="Calibri"/>
      <family val="2"/>
      <charset val="204"/>
      <scheme val="minor"/>
    </font>
    <font>
      <b/>
      <sz val="12"/>
      <color rgb="FF002060"/>
      <name val="Times New Roman"/>
      <family val="1"/>
      <charset val="204"/>
    </font>
    <font>
      <b/>
      <sz val="11"/>
      <color rgb="FF002060"/>
      <name val="Calibri"/>
      <family val="2"/>
      <charset val="204"/>
      <scheme val="minor"/>
    </font>
    <font>
      <b/>
      <sz val="11"/>
      <color rgb="FF002060"/>
      <name val="Times New Roman"/>
      <family val="1"/>
      <charset val="204"/>
    </font>
    <font>
      <b/>
      <sz val="9"/>
      <color rgb="FF002060"/>
      <name val="Times New Roman"/>
      <family val="1"/>
      <charset val="204"/>
    </font>
    <font>
      <sz val="10"/>
      <name val="Arial"/>
      <family val="2"/>
      <charset val="204"/>
    </font>
    <font>
      <sz val="10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b/>
      <sz val="12"/>
      <color rgb="FF000000"/>
      <name val="Arial Cyr"/>
    </font>
    <font>
      <b/>
      <sz val="11"/>
      <color rgb="FFFF0000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rgb="FF002060"/>
      <name val="Times New Roman"/>
      <family val="1"/>
      <charset val="204"/>
    </font>
    <font>
      <b/>
      <sz val="9"/>
      <color rgb="FFFF0000"/>
      <name val="Calibri"/>
      <family val="2"/>
      <charset val="204"/>
      <scheme val="minor"/>
    </font>
    <font>
      <sz val="14"/>
      <color rgb="FFFF0000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b/>
      <u/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u/>
      <sz val="9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CC"/>
      </patternFill>
    </fill>
    <fill>
      <patternFill patternType="solid">
        <fgColor rgb="FFCCFFFF"/>
      </patternFill>
    </fill>
    <fill>
      <patternFill patternType="solid">
        <fgColor rgb="FFC0C0C0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65">
    <xf numFmtId="0" fontId="0" fillId="0" borderId="0"/>
    <xf numFmtId="0" fontId="2" fillId="0" borderId="0"/>
    <xf numFmtId="0" fontId="17" fillId="6" borderId="0"/>
    <xf numFmtId="0" fontId="17" fillId="6" borderId="0"/>
    <xf numFmtId="0" fontId="17" fillId="6" borderId="0"/>
    <xf numFmtId="0" fontId="17" fillId="6" borderId="0"/>
    <xf numFmtId="0" fontId="17" fillId="6" borderId="0"/>
    <xf numFmtId="0" fontId="17" fillId="6" borderId="0"/>
    <xf numFmtId="0" fontId="17" fillId="6" borderId="0"/>
    <xf numFmtId="49" fontId="28" fillId="0" borderId="26">
      <alignment horizontal="center" vertical="top" shrinkToFit="1"/>
    </xf>
    <xf numFmtId="4" fontId="28" fillId="0" borderId="26">
      <alignment horizontal="right" vertical="top" shrinkToFit="1"/>
    </xf>
    <xf numFmtId="49" fontId="28" fillId="0" borderId="26">
      <alignment horizontal="center" vertical="top" shrinkToFit="1"/>
    </xf>
    <xf numFmtId="0" fontId="38" fillId="0" borderId="0"/>
    <xf numFmtId="49" fontId="39" fillId="0" borderId="26">
      <alignment horizontal="center" vertical="top" shrinkToFit="1"/>
    </xf>
    <xf numFmtId="4" fontId="40" fillId="0" borderId="26">
      <alignment horizontal="right" vertical="top" shrinkToFit="1"/>
    </xf>
    <xf numFmtId="1" fontId="39" fillId="0" borderId="26">
      <alignment horizontal="center" vertical="top" shrinkToFit="1"/>
    </xf>
    <xf numFmtId="0" fontId="41" fillId="0" borderId="0"/>
    <xf numFmtId="0" fontId="41" fillId="0" borderId="0"/>
    <xf numFmtId="0" fontId="41" fillId="0" borderId="0"/>
    <xf numFmtId="0" fontId="39" fillId="0" borderId="0"/>
    <xf numFmtId="0" fontId="39" fillId="0" borderId="0"/>
    <xf numFmtId="0" fontId="41" fillId="0" borderId="0"/>
    <xf numFmtId="0" fontId="39" fillId="11" borderId="0"/>
    <xf numFmtId="0" fontId="39" fillId="0" borderId="26">
      <alignment horizontal="center" vertical="center" wrapText="1"/>
    </xf>
    <xf numFmtId="1" fontId="39" fillId="0" borderId="26">
      <alignment horizontal="left" vertical="top" wrapText="1" indent="2"/>
    </xf>
    <xf numFmtId="0" fontId="39" fillId="0" borderId="0"/>
    <xf numFmtId="0" fontId="39" fillId="0" borderId="26">
      <alignment horizontal="center" vertical="center" wrapText="1"/>
    </xf>
    <xf numFmtId="0" fontId="39" fillId="0" borderId="26">
      <alignment horizontal="center" vertical="center" wrapText="1"/>
    </xf>
    <xf numFmtId="0" fontId="39" fillId="0" borderId="26">
      <alignment horizontal="center" vertical="center" wrapText="1"/>
    </xf>
    <xf numFmtId="0" fontId="39" fillId="0" borderId="26">
      <alignment horizontal="center" vertical="center" wrapText="1"/>
    </xf>
    <xf numFmtId="0" fontId="39" fillId="0" borderId="26">
      <alignment horizontal="center" vertical="center" wrapText="1"/>
    </xf>
    <xf numFmtId="0" fontId="39" fillId="0" borderId="26">
      <alignment horizontal="center" vertical="center" wrapText="1"/>
    </xf>
    <xf numFmtId="0" fontId="39" fillId="0" borderId="26">
      <alignment horizontal="center" vertical="center" wrapText="1"/>
    </xf>
    <xf numFmtId="0" fontId="39" fillId="11" borderId="0">
      <alignment shrinkToFit="1"/>
    </xf>
    <xf numFmtId="0" fontId="39" fillId="0" borderId="26">
      <alignment horizontal="center" vertical="center" wrapText="1"/>
    </xf>
    <xf numFmtId="0" fontId="39" fillId="0" borderId="26">
      <alignment horizontal="center" vertical="center" wrapText="1"/>
    </xf>
    <xf numFmtId="0" fontId="39" fillId="0" borderId="26">
      <alignment horizontal="center" vertical="center" wrapText="1"/>
    </xf>
    <xf numFmtId="0" fontId="40" fillId="0" borderId="26">
      <alignment horizontal="left"/>
    </xf>
    <xf numFmtId="0" fontId="39" fillId="0" borderId="26">
      <alignment horizontal="center" vertical="center" wrapText="1"/>
    </xf>
    <xf numFmtId="4" fontId="39" fillId="0" borderId="26">
      <alignment horizontal="right" vertical="top" shrinkToFit="1"/>
    </xf>
    <xf numFmtId="4" fontId="40" fillId="9" borderId="26">
      <alignment horizontal="right" vertical="top" shrinkToFit="1"/>
    </xf>
    <xf numFmtId="0" fontId="39" fillId="0" borderId="0">
      <alignment wrapText="1"/>
    </xf>
    <xf numFmtId="0" fontId="39" fillId="0" borderId="26">
      <alignment horizontal="center" vertical="center" wrapText="1"/>
    </xf>
    <xf numFmtId="0" fontId="39" fillId="0" borderId="26">
      <alignment horizontal="center" vertical="center" wrapText="1"/>
    </xf>
    <xf numFmtId="0" fontId="39" fillId="0" borderId="26">
      <alignment horizontal="center" vertical="center" wrapText="1"/>
    </xf>
    <xf numFmtId="0" fontId="39" fillId="0" borderId="26">
      <alignment horizontal="center" vertical="center" wrapText="1"/>
    </xf>
    <xf numFmtId="0" fontId="39" fillId="0" borderId="26">
      <alignment horizontal="center" vertical="center" wrapText="1"/>
    </xf>
    <xf numFmtId="0" fontId="39" fillId="0" borderId="26">
      <alignment horizontal="center" vertical="center" wrapText="1"/>
    </xf>
    <xf numFmtId="0" fontId="39" fillId="0" borderId="26">
      <alignment horizontal="center" vertical="center" wrapText="1"/>
    </xf>
    <xf numFmtId="0" fontId="39" fillId="0" borderId="26">
      <alignment horizontal="center" vertical="center" wrapText="1"/>
    </xf>
    <xf numFmtId="0" fontId="39" fillId="0" borderId="26">
      <alignment horizontal="center" vertical="center" wrapText="1"/>
    </xf>
    <xf numFmtId="0" fontId="39" fillId="0" borderId="26">
      <alignment horizontal="center" vertical="center" wrapText="1"/>
    </xf>
    <xf numFmtId="0" fontId="39" fillId="0" borderId="26">
      <alignment horizontal="center" vertical="center" wrapText="1"/>
    </xf>
    <xf numFmtId="0" fontId="39" fillId="0" borderId="0">
      <alignment horizontal="left" wrapText="1"/>
    </xf>
    <xf numFmtId="10" fontId="39" fillId="0" borderId="26">
      <alignment horizontal="right" vertical="top" shrinkToFit="1"/>
    </xf>
    <xf numFmtId="10" fontId="40" fillId="9" borderId="26">
      <alignment horizontal="right" vertical="top" shrinkToFit="1"/>
    </xf>
    <xf numFmtId="0" fontId="42" fillId="0" borderId="0">
      <alignment horizontal="center" wrapText="1"/>
    </xf>
    <xf numFmtId="0" fontId="42" fillId="0" borderId="0">
      <alignment horizontal="center"/>
    </xf>
    <xf numFmtId="0" fontId="39" fillId="0" borderId="0">
      <alignment horizontal="right"/>
    </xf>
    <xf numFmtId="0" fontId="39" fillId="0" borderId="0">
      <alignment vertical="top"/>
    </xf>
    <xf numFmtId="0" fontId="40" fillId="0" borderId="26">
      <alignment vertical="top" wrapText="1"/>
    </xf>
    <xf numFmtId="0" fontId="39" fillId="11" borderId="0">
      <alignment horizontal="center"/>
    </xf>
    <xf numFmtId="0" fontId="39" fillId="11" borderId="0">
      <alignment horizontal="left"/>
    </xf>
    <xf numFmtId="4" fontId="40" fillId="10" borderId="26">
      <alignment horizontal="right" vertical="top" shrinkToFit="1"/>
    </xf>
    <xf numFmtId="10" fontId="40" fillId="10" borderId="26">
      <alignment horizontal="right" vertical="top" shrinkToFit="1"/>
    </xf>
  </cellStyleXfs>
  <cellXfs count="765">
    <xf numFmtId="0" fontId="0" fillId="0" borderId="0" xfId="0"/>
    <xf numFmtId="0" fontId="6" fillId="0" borderId="5" xfId="1" applyFont="1" applyBorder="1" applyAlignment="1">
      <alignment horizontal="left" wrapText="1"/>
    </xf>
    <xf numFmtId="0" fontId="6" fillId="3" borderId="5" xfId="1" applyFont="1" applyFill="1" applyBorder="1" applyAlignment="1">
      <alignment horizontal="left" wrapText="1"/>
    </xf>
    <xf numFmtId="0" fontId="6" fillId="3" borderId="3" xfId="1" applyFont="1" applyFill="1" applyBorder="1" applyAlignment="1">
      <alignment horizontal="left" wrapText="1"/>
    </xf>
    <xf numFmtId="0" fontId="7" fillId="2" borderId="2" xfId="1" applyFont="1" applyFill="1" applyBorder="1" applyAlignment="1">
      <alignment horizontal="center"/>
    </xf>
    <xf numFmtId="0" fontId="6" fillId="2" borderId="2" xfId="1" applyFont="1" applyFill="1" applyBorder="1" applyAlignment="1">
      <alignment horizontal="center"/>
    </xf>
    <xf numFmtId="0" fontId="7" fillId="3" borderId="2" xfId="1" applyFont="1" applyFill="1" applyBorder="1" applyAlignment="1">
      <alignment horizontal="center"/>
    </xf>
    <xf numFmtId="0" fontId="6" fillId="3" borderId="2" xfId="1" applyFont="1" applyFill="1" applyBorder="1" applyAlignment="1">
      <alignment horizontal="center"/>
    </xf>
    <xf numFmtId="0" fontId="8" fillId="0" borderId="5" xfId="1" applyFont="1" applyBorder="1" applyAlignment="1">
      <alignment horizontal="left" wrapText="1"/>
    </xf>
    <xf numFmtId="0" fontId="9" fillId="2" borderId="5" xfId="1" applyFont="1" applyFill="1" applyBorder="1" applyAlignment="1">
      <alignment horizontal="left" wrapText="1"/>
    </xf>
    <xf numFmtId="0" fontId="8" fillId="3" borderId="5" xfId="1" applyFont="1" applyFill="1" applyBorder="1" applyAlignment="1">
      <alignment horizontal="left" wrapText="1"/>
    </xf>
    <xf numFmtId="0" fontId="7" fillId="0" borderId="5" xfId="1" applyFont="1" applyBorder="1" applyAlignment="1">
      <alignment horizontal="left" wrapText="1"/>
    </xf>
    <xf numFmtId="0" fontId="9" fillId="0" borderId="5" xfId="1" applyFont="1" applyBorder="1" applyAlignment="1">
      <alignment horizontal="left" wrapText="1"/>
    </xf>
    <xf numFmtId="0" fontId="8" fillId="3" borderId="2" xfId="1" applyFont="1" applyFill="1" applyBorder="1" applyAlignment="1">
      <alignment horizontal="left" wrapText="1"/>
    </xf>
    <xf numFmtId="0" fontId="11" fillId="0" borderId="5" xfId="1" applyFont="1" applyBorder="1" applyAlignment="1">
      <alignment horizontal="center" wrapText="1"/>
    </xf>
    <xf numFmtId="0" fontId="11" fillId="3" borderId="5" xfId="1" applyFont="1" applyFill="1" applyBorder="1" applyAlignment="1">
      <alignment horizontal="center" wrapText="1"/>
    </xf>
    <xf numFmtId="0" fontId="9" fillId="3" borderId="2" xfId="0" applyFont="1" applyFill="1" applyBorder="1"/>
    <xf numFmtId="0" fontId="9" fillId="2" borderId="2" xfId="0" applyFont="1" applyFill="1" applyBorder="1"/>
    <xf numFmtId="2" fontId="9" fillId="0" borderId="2" xfId="0" applyNumberFormat="1" applyFont="1" applyBorder="1"/>
    <xf numFmtId="166" fontId="7" fillId="3" borderId="2" xfId="1" applyNumberFormat="1" applyFont="1" applyFill="1" applyBorder="1" applyAlignment="1">
      <alignment horizontal="center"/>
    </xf>
    <xf numFmtId="166" fontId="7" fillId="4" borderId="2" xfId="1" applyNumberFormat="1" applyFont="1" applyFill="1" applyBorder="1" applyAlignment="1">
      <alignment horizontal="center"/>
    </xf>
    <xf numFmtId="166" fontId="7" fillId="2" borderId="2" xfId="1" applyNumberFormat="1" applyFont="1" applyFill="1" applyBorder="1" applyAlignment="1">
      <alignment horizontal="center"/>
    </xf>
    <xf numFmtId="0" fontId="9" fillId="3" borderId="1" xfId="1" applyFont="1" applyFill="1" applyBorder="1" applyAlignment="1">
      <alignment horizontal="center" vertical="center" wrapText="1"/>
    </xf>
    <xf numFmtId="4" fontId="6" fillId="3" borderId="2" xfId="0" applyNumberFormat="1" applyFont="1" applyFill="1" applyBorder="1"/>
    <xf numFmtId="4" fontId="6" fillId="2" borderId="2" xfId="0" applyNumberFormat="1" applyFont="1" applyFill="1" applyBorder="1"/>
    <xf numFmtId="0" fontId="0" fillId="0" borderId="0" xfId="0"/>
    <xf numFmtId="0" fontId="0" fillId="0" borderId="2" xfId="0" applyBorder="1"/>
    <xf numFmtId="0" fontId="9" fillId="0" borderId="2" xfId="0" applyFont="1" applyBorder="1"/>
    <xf numFmtId="165" fontId="1" fillId="0" borderId="2" xfId="0" applyNumberFormat="1" applyFont="1" applyBorder="1"/>
    <xf numFmtId="0" fontId="6" fillId="3" borderId="1" xfId="1" applyFont="1" applyFill="1" applyBorder="1" applyAlignment="1">
      <alignment horizontal="right" wrapText="1"/>
    </xf>
    <xf numFmtId="0" fontId="7" fillId="2" borderId="5" xfId="1" applyFont="1" applyFill="1" applyBorder="1" applyAlignment="1">
      <alignment horizontal="left" wrapText="1"/>
    </xf>
    <xf numFmtId="0" fontId="8" fillId="2" borderId="2" xfId="1" applyFont="1" applyFill="1" applyBorder="1" applyAlignment="1">
      <alignment horizontal="left" wrapText="1"/>
    </xf>
    <xf numFmtId="164" fontId="9" fillId="2" borderId="1" xfId="1" applyNumberFormat="1" applyFont="1" applyFill="1" applyBorder="1" applyAlignment="1">
      <alignment horizontal="center" vertical="center" wrapText="1"/>
    </xf>
    <xf numFmtId="0" fontId="9" fillId="2" borderId="1" xfId="1" applyFont="1" applyFill="1" applyBorder="1" applyAlignment="1">
      <alignment horizontal="center" vertical="center" wrapText="1"/>
    </xf>
    <xf numFmtId="167" fontId="9" fillId="2" borderId="1" xfId="1" applyNumberFormat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left" wrapText="1"/>
    </xf>
    <xf numFmtId="0" fontId="8" fillId="2" borderId="5" xfId="1" applyFont="1" applyFill="1" applyBorder="1" applyAlignment="1">
      <alignment horizontal="left" wrapText="1"/>
    </xf>
    <xf numFmtId="167" fontId="6" fillId="2" borderId="2" xfId="0" applyNumberFormat="1" applyFont="1" applyFill="1" applyBorder="1"/>
    <xf numFmtId="0" fontId="9" fillId="2" borderId="3" xfId="1" applyFont="1" applyFill="1" applyBorder="1" applyAlignment="1">
      <alignment horizontal="center" vertical="center" wrapText="1"/>
    </xf>
    <xf numFmtId="0" fontId="0" fillId="2" borderId="2" xfId="0" applyFill="1" applyBorder="1"/>
    <xf numFmtId="0" fontId="4" fillId="2" borderId="3" xfId="1" applyFont="1" applyFill="1" applyBorder="1" applyAlignment="1">
      <alignment horizontal="center"/>
    </xf>
    <xf numFmtId="164" fontId="6" fillId="3" borderId="1" xfId="1" applyNumberFormat="1" applyFont="1" applyFill="1" applyBorder="1" applyAlignment="1">
      <alignment horizontal="right" wrapText="1"/>
    </xf>
    <xf numFmtId="167" fontId="6" fillId="3" borderId="2" xfId="1" applyNumberFormat="1" applyFont="1" applyFill="1" applyBorder="1" applyAlignment="1"/>
    <xf numFmtId="166" fontId="7" fillId="3" borderId="2" xfId="1" applyNumberFormat="1" applyFont="1" applyFill="1" applyBorder="1" applyAlignment="1"/>
    <xf numFmtId="167" fontId="6" fillId="3" borderId="2" xfId="0" applyNumberFormat="1" applyFont="1" applyFill="1" applyBorder="1" applyAlignment="1"/>
    <xf numFmtId="167" fontId="6" fillId="0" borderId="2" xfId="0" applyNumberFormat="1" applyFont="1" applyBorder="1"/>
    <xf numFmtId="167" fontId="7" fillId="2" borderId="2" xfId="0" applyNumberFormat="1" applyFont="1" applyFill="1" applyBorder="1"/>
    <xf numFmtId="167" fontId="7" fillId="2" borderId="2" xfId="1" applyNumberFormat="1" applyFont="1" applyFill="1" applyBorder="1" applyAlignment="1">
      <alignment horizontal="center"/>
    </xf>
    <xf numFmtId="164" fontId="0" fillId="0" borderId="2" xfId="0" applyNumberFormat="1" applyBorder="1"/>
    <xf numFmtId="167" fontId="0" fillId="0" borderId="2" xfId="0" applyNumberFormat="1" applyBorder="1"/>
    <xf numFmtId="164" fontId="0" fillId="0" borderId="0" xfId="0" applyNumberFormat="1"/>
    <xf numFmtId="167" fontId="6" fillId="2" borderId="2" xfId="0" applyNumberFormat="1" applyFont="1" applyFill="1" applyBorder="1" applyAlignment="1"/>
    <xf numFmtId="167" fontId="0" fillId="2" borderId="2" xfId="0" applyNumberFormat="1" applyFill="1" applyBorder="1"/>
    <xf numFmtId="0" fontId="9" fillId="0" borderId="1" xfId="0" applyFont="1" applyBorder="1"/>
    <xf numFmtId="4" fontId="6" fillId="0" borderId="1" xfId="0" applyNumberFormat="1" applyFont="1" applyBorder="1"/>
    <xf numFmtId="0" fontId="1" fillId="0" borderId="2" xfId="0" applyFont="1" applyBorder="1"/>
    <xf numFmtId="4" fontId="1" fillId="0" borderId="2" xfId="0" applyNumberFormat="1" applyFont="1" applyBorder="1"/>
    <xf numFmtId="164" fontId="1" fillId="0" borderId="2" xfId="0" applyNumberFormat="1" applyFont="1" applyBorder="1"/>
    <xf numFmtId="0" fontId="6" fillId="0" borderId="2" xfId="0" applyFont="1" applyBorder="1" applyAlignment="1">
      <alignment horizontal="center" vertical="center" wrapText="1"/>
    </xf>
    <xf numFmtId="2" fontId="0" fillId="0" borderId="1" xfId="0" applyNumberFormat="1" applyBorder="1"/>
    <xf numFmtId="0" fontId="0" fillId="0" borderId="2" xfId="0" applyFont="1" applyBorder="1"/>
    <xf numFmtId="164" fontId="0" fillId="0" borderId="2" xfId="0" applyNumberFormat="1" applyFont="1" applyBorder="1"/>
    <xf numFmtId="0" fontId="7" fillId="0" borderId="2" xfId="0" applyFont="1" applyBorder="1" applyAlignment="1">
      <alignment horizontal="center" vertical="center" wrapText="1"/>
    </xf>
    <xf numFmtId="0" fontId="10" fillId="3" borderId="5" xfId="1" applyFont="1" applyFill="1" applyBorder="1" applyAlignment="1">
      <alignment horizontal="left" wrapText="1"/>
    </xf>
    <xf numFmtId="49" fontId="10" fillId="0" borderId="0" xfId="0" applyNumberFormat="1" applyFont="1" applyAlignment="1">
      <alignment horizontal="center"/>
    </xf>
    <xf numFmtId="0" fontId="12" fillId="0" borderId="0" xfId="0" applyFont="1"/>
    <xf numFmtId="0" fontId="13" fillId="0" borderId="0" xfId="0" applyFont="1"/>
    <xf numFmtId="0" fontId="13" fillId="0" borderId="0" xfId="0" applyFont="1" applyAlignment="1">
      <alignment horizontal="center"/>
    </xf>
    <xf numFmtId="49" fontId="14" fillId="4" borderId="2" xfId="0" applyNumberFormat="1" applyFont="1" applyFill="1" applyBorder="1" applyAlignment="1">
      <alignment horizontal="center"/>
    </xf>
    <xf numFmtId="49" fontId="10" fillId="0" borderId="2" xfId="0" applyNumberFormat="1" applyFont="1" applyBorder="1" applyAlignment="1">
      <alignment horizontal="center"/>
    </xf>
    <xf numFmtId="0" fontId="10" fillId="0" borderId="5" xfId="1" applyFont="1" applyBorder="1" applyAlignment="1">
      <alignment horizontal="left" wrapText="1"/>
    </xf>
    <xf numFmtId="0" fontId="10" fillId="0" borderId="3" xfId="1" applyFont="1" applyBorder="1" applyAlignment="1">
      <alignment horizontal="left" wrapText="1"/>
    </xf>
    <xf numFmtId="0" fontId="10" fillId="0" borderId="2" xfId="0" applyFont="1" applyBorder="1" applyAlignment="1">
      <alignment vertical="top" wrapText="1"/>
    </xf>
    <xf numFmtId="49" fontId="10" fillId="3" borderId="2" xfId="0" applyNumberFormat="1" applyFont="1" applyFill="1" applyBorder="1" applyAlignment="1">
      <alignment horizontal="center"/>
    </xf>
    <xf numFmtId="0" fontId="10" fillId="3" borderId="3" xfId="1" applyFont="1" applyFill="1" applyBorder="1" applyAlignment="1">
      <alignment horizontal="left" wrapText="1"/>
    </xf>
    <xf numFmtId="0" fontId="13" fillId="3" borderId="0" xfId="0" applyFont="1" applyFill="1"/>
    <xf numFmtId="49" fontId="10" fillId="3" borderId="5" xfId="1" applyNumberFormat="1" applyFont="1" applyFill="1" applyBorder="1" applyAlignment="1">
      <alignment wrapText="1"/>
    </xf>
    <xf numFmtId="0" fontId="10" fillId="0" borderId="5" xfId="1" applyFont="1" applyFill="1" applyBorder="1" applyAlignment="1">
      <alignment horizontal="left" wrapText="1"/>
    </xf>
    <xf numFmtId="0" fontId="12" fillId="0" borderId="0" xfId="0" applyFont="1" applyAlignment="1">
      <alignment horizontal="center"/>
    </xf>
    <xf numFmtId="0" fontId="0" fillId="3" borderId="0" xfId="0" applyFont="1" applyFill="1"/>
    <xf numFmtId="0" fontId="14" fillId="4" borderId="2" xfId="0" applyFont="1" applyFill="1" applyBorder="1"/>
    <xf numFmtId="0" fontId="20" fillId="3" borderId="5" xfId="1" applyFont="1" applyFill="1" applyBorder="1" applyAlignment="1">
      <alignment horizontal="left" wrapText="1"/>
    </xf>
    <xf numFmtId="0" fontId="20" fillId="0" borderId="5" xfId="1" applyFont="1" applyFill="1" applyBorder="1" applyAlignment="1">
      <alignment horizontal="left" wrapText="1"/>
    </xf>
    <xf numFmtId="2" fontId="14" fillId="0" borderId="2" xfId="0" applyNumberFormat="1" applyFont="1" applyFill="1" applyBorder="1"/>
    <xf numFmtId="16" fontId="10" fillId="0" borderId="2" xfId="0" applyNumberFormat="1" applyFont="1" applyFill="1" applyBorder="1"/>
    <xf numFmtId="0" fontId="14" fillId="0" borderId="2" xfId="1" applyFont="1" applyFill="1" applyBorder="1" applyAlignment="1">
      <alignment horizontal="left" wrapText="1"/>
    </xf>
    <xf numFmtId="16" fontId="20" fillId="3" borderId="2" xfId="0" applyNumberFormat="1" applyFont="1" applyFill="1" applyBorder="1"/>
    <xf numFmtId="0" fontId="18" fillId="3" borderId="2" xfId="1" applyFont="1" applyFill="1" applyBorder="1" applyAlignment="1">
      <alignment horizontal="left" wrapText="1"/>
    </xf>
    <xf numFmtId="0" fontId="12" fillId="3" borderId="0" xfId="0" applyFont="1" applyFill="1"/>
    <xf numFmtId="3" fontId="4" fillId="0" borderId="2" xfId="1" applyNumberFormat="1" applyFont="1" applyBorder="1" applyAlignment="1">
      <alignment horizontal="center"/>
    </xf>
    <xf numFmtId="166" fontId="7" fillId="4" borderId="0" xfId="1" applyNumberFormat="1" applyFont="1" applyFill="1" applyBorder="1" applyAlignment="1">
      <alignment horizontal="center"/>
    </xf>
    <xf numFmtId="2" fontId="0" fillId="0" borderId="0" xfId="0" applyNumberFormat="1"/>
    <xf numFmtId="165" fontId="0" fillId="0" borderId="2" xfId="0" applyNumberFormat="1" applyBorder="1"/>
    <xf numFmtId="165" fontId="0" fillId="0" borderId="0" xfId="0" applyNumberFormat="1"/>
    <xf numFmtId="0" fontId="3" fillId="0" borderId="0" xfId="0" applyFont="1"/>
    <xf numFmtId="0" fontId="22" fillId="3" borderId="0" xfId="0" applyFont="1" applyFill="1" applyBorder="1"/>
    <xf numFmtId="49" fontId="5" fillId="3" borderId="0" xfId="0" applyNumberFormat="1" applyFont="1" applyFill="1" applyBorder="1" applyAlignment="1">
      <alignment horizontal="center" vertical="center" shrinkToFit="1"/>
    </xf>
    <xf numFmtId="49" fontId="4" fillId="3" borderId="0" xfId="0" applyNumberFormat="1" applyFont="1" applyFill="1" applyBorder="1" applyAlignment="1">
      <alignment horizontal="center" vertical="center" shrinkToFit="1"/>
    </xf>
    <xf numFmtId="0" fontId="5" fillId="3" borderId="0" xfId="0" applyFont="1" applyFill="1" applyBorder="1" applyAlignment="1">
      <alignment horizontal="center" vertical="center"/>
    </xf>
    <xf numFmtId="3" fontId="5" fillId="3" borderId="0" xfId="0" applyNumberFormat="1" applyFont="1" applyFill="1" applyBorder="1" applyAlignment="1">
      <alignment horizontal="center" vertical="center"/>
    </xf>
    <xf numFmtId="3" fontId="4" fillId="3" borderId="0" xfId="0" applyNumberFormat="1" applyFont="1" applyFill="1" applyBorder="1" applyAlignment="1">
      <alignment horizontal="center" vertical="center"/>
    </xf>
    <xf numFmtId="49" fontId="5" fillId="3" borderId="0" xfId="4" applyNumberFormat="1" applyFont="1" applyFill="1" applyBorder="1" applyAlignment="1">
      <alignment horizontal="center" vertical="center" shrinkToFit="1"/>
    </xf>
    <xf numFmtId="49" fontId="5" fillId="3" borderId="0" xfId="5" applyNumberFormat="1" applyFont="1" applyFill="1" applyBorder="1" applyAlignment="1">
      <alignment horizontal="center" vertical="center" shrinkToFit="1"/>
    </xf>
    <xf numFmtId="49" fontId="5" fillId="3" borderId="0" xfId="6" applyNumberFormat="1" applyFont="1" applyFill="1" applyBorder="1" applyAlignment="1">
      <alignment horizontal="center" vertical="center" shrinkToFit="1"/>
    </xf>
    <xf numFmtId="49" fontId="5" fillId="3" borderId="0" xfId="7" applyNumberFormat="1" applyFont="1" applyFill="1" applyBorder="1" applyAlignment="1">
      <alignment horizontal="center" vertical="center" shrinkToFit="1"/>
    </xf>
    <xf numFmtId="49" fontId="5" fillId="3" borderId="0" xfId="8" applyNumberFormat="1" applyFont="1" applyFill="1" applyBorder="1" applyAlignment="1">
      <alignment horizontal="center" vertical="center" shrinkToFit="1"/>
    </xf>
    <xf numFmtId="49" fontId="4" fillId="3" borderId="0" xfId="4" applyNumberFormat="1" applyFont="1" applyFill="1" applyBorder="1" applyAlignment="1">
      <alignment horizontal="center" vertical="center" shrinkToFit="1"/>
    </xf>
    <xf numFmtId="49" fontId="4" fillId="3" borderId="0" xfId="5" applyNumberFormat="1" applyFont="1" applyFill="1" applyBorder="1" applyAlignment="1">
      <alignment horizontal="center" vertical="center" shrinkToFit="1"/>
    </xf>
    <xf numFmtId="0" fontId="0" fillId="3" borderId="0" xfId="0" applyFont="1" applyFill="1" applyBorder="1"/>
    <xf numFmtId="49" fontId="6" fillId="3" borderId="0" xfId="0" applyNumberFormat="1" applyFont="1" applyFill="1" applyBorder="1" applyAlignment="1">
      <alignment horizontal="center" vertical="center" shrinkToFit="1"/>
    </xf>
    <xf numFmtId="49" fontId="23" fillId="3" borderId="0" xfId="7" applyNumberFormat="1" applyFont="1" applyFill="1" applyBorder="1" applyAlignment="1">
      <alignment horizontal="center" vertical="center" shrinkToFit="1"/>
    </xf>
    <xf numFmtId="49" fontId="23" fillId="3" borderId="0" xfId="8" applyNumberFormat="1" applyFont="1" applyFill="1" applyBorder="1" applyAlignment="1">
      <alignment horizontal="center" vertical="center" shrinkToFit="1"/>
    </xf>
    <xf numFmtId="3" fontId="0" fillId="3" borderId="0" xfId="0" applyNumberFormat="1" applyFont="1" applyFill="1" applyBorder="1" applyAlignment="1">
      <alignment horizontal="center" vertical="center"/>
    </xf>
    <xf numFmtId="0" fontId="0" fillId="3" borderId="0" xfId="0" applyFont="1" applyFill="1" applyBorder="1" applyAlignment="1">
      <alignment horizontal="center" vertical="center"/>
    </xf>
    <xf numFmtId="0" fontId="16" fillId="0" borderId="2" xfId="0" applyFont="1" applyBorder="1"/>
    <xf numFmtId="165" fontId="4" fillId="0" borderId="2" xfId="1" applyNumberFormat="1" applyFont="1" applyBorder="1" applyAlignment="1">
      <alignment horizontal="center"/>
    </xf>
    <xf numFmtId="0" fontId="8" fillId="3" borderId="0" xfId="0" applyFont="1" applyFill="1"/>
    <xf numFmtId="0" fontId="6" fillId="3" borderId="0" xfId="0" applyFont="1" applyFill="1"/>
    <xf numFmtId="0" fontId="6" fillId="3" borderId="0" xfId="0" applyFont="1" applyFill="1" applyAlignment="1">
      <alignment horizontal="center"/>
    </xf>
    <xf numFmtId="0" fontId="9" fillId="3" borderId="20" xfId="0" applyFont="1" applyFill="1" applyBorder="1" applyAlignment="1">
      <alignment horizontal="center" vertical="center" wrapText="1"/>
    </xf>
    <xf numFmtId="0" fontId="9" fillId="3" borderId="17" xfId="0" applyFont="1" applyFill="1" applyBorder="1" applyAlignment="1">
      <alignment horizontal="center" wrapText="1"/>
    </xf>
    <xf numFmtId="0" fontId="6" fillId="3" borderId="18" xfId="0" applyFont="1" applyFill="1" applyBorder="1" applyAlignment="1">
      <alignment wrapText="1"/>
    </xf>
    <xf numFmtId="0" fontId="8" fillId="3" borderId="6" xfId="0" applyFont="1" applyFill="1" applyBorder="1"/>
    <xf numFmtId="0" fontId="9" fillId="3" borderId="6" xfId="0" applyFont="1" applyFill="1" applyBorder="1" applyAlignment="1">
      <alignment horizontal="center"/>
    </xf>
    <xf numFmtId="0" fontId="9" fillId="3" borderId="9" xfId="0" applyFont="1" applyFill="1" applyBorder="1" applyAlignment="1">
      <alignment horizontal="center"/>
    </xf>
    <xf numFmtId="0" fontId="6" fillId="3" borderId="15" xfId="0" applyFont="1" applyFill="1" applyBorder="1" applyAlignment="1">
      <alignment wrapText="1"/>
    </xf>
    <xf numFmtId="0" fontId="8" fillId="3" borderId="12" xfId="0" applyFont="1" applyFill="1" applyBorder="1"/>
    <xf numFmtId="0" fontId="6" fillId="3" borderId="0" xfId="0" applyFont="1" applyFill="1" applyBorder="1"/>
    <xf numFmtId="166" fontId="9" fillId="3" borderId="0" xfId="0" applyNumberFormat="1" applyFont="1" applyFill="1" applyBorder="1" applyAlignment="1">
      <alignment horizontal="center"/>
    </xf>
    <xf numFmtId="0" fontId="6" fillId="3" borderId="0" xfId="0" applyFont="1" applyFill="1" applyBorder="1" applyAlignment="1">
      <alignment wrapText="1"/>
    </xf>
    <xf numFmtId="166" fontId="9" fillId="3" borderId="12" xfId="0" applyNumberFormat="1" applyFont="1" applyFill="1" applyBorder="1" applyAlignment="1">
      <alignment horizontal="center"/>
    </xf>
    <xf numFmtId="165" fontId="9" fillId="3" borderId="12" xfId="0" applyNumberFormat="1" applyFont="1" applyFill="1" applyBorder="1" applyAlignment="1">
      <alignment horizontal="center"/>
    </xf>
    <xf numFmtId="166" fontId="9" fillId="3" borderId="13" xfId="0" applyNumberFormat="1" applyFont="1" applyFill="1" applyBorder="1" applyAlignment="1">
      <alignment horizontal="center"/>
    </xf>
    <xf numFmtId="0" fontId="8" fillId="3" borderId="0" xfId="0" applyFont="1" applyFill="1" applyBorder="1"/>
    <xf numFmtId="0" fontId="9" fillId="3" borderId="0" xfId="0" applyFont="1" applyFill="1" applyBorder="1"/>
    <xf numFmtId="166" fontId="9" fillId="3" borderId="0" xfId="0" applyNumberFormat="1" applyFont="1" applyFill="1" applyBorder="1"/>
    <xf numFmtId="0" fontId="9" fillId="3" borderId="16" xfId="0" applyFont="1" applyFill="1" applyBorder="1"/>
    <xf numFmtId="0" fontId="9" fillId="3" borderId="17" xfId="0" applyFont="1" applyFill="1" applyBorder="1"/>
    <xf numFmtId="166" fontId="9" fillId="3" borderId="17" xfId="0" applyNumberFormat="1" applyFont="1" applyFill="1" applyBorder="1" applyAlignment="1">
      <alignment horizontal="center"/>
    </xf>
    <xf numFmtId="166" fontId="9" fillId="3" borderId="17" xfId="0" applyNumberFormat="1" applyFont="1" applyFill="1" applyBorder="1"/>
    <xf numFmtId="0" fontId="9" fillId="3" borderId="19" xfId="0" applyFont="1" applyFill="1" applyBorder="1" applyAlignment="1">
      <alignment horizontal="center" vertical="top"/>
    </xf>
    <xf numFmtId="165" fontId="8" fillId="0" borderId="2" xfId="0" applyNumberFormat="1" applyFont="1" applyFill="1" applyBorder="1" applyAlignment="1">
      <alignment horizontal="center"/>
    </xf>
    <xf numFmtId="0" fontId="9" fillId="3" borderId="23" xfId="0" applyFont="1" applyFill="1" applyBorder="1" applyAlignment="1">
      <alignment vertical="top"/>
    </xf>
    <xf numFmtId="0" fontId="8" fillId="3" borderId="24" xfId="0" applyFont="1" applyFill="1" applyBorder="1"/>
    <xf numFmtId="0" fontId="8" fillId="3" borderId="4" xfId="0" applyFont="1" applyFill="1" applyBorder="1"/>
    <xf numFmtId="164" fontId="9" fillId="3" borderId="12" xfId="0" applyNumberFormat="1" applyFont="1" applyFill="1" applyBorder="1" applyAlignment="1">
      <alignment horizontal="center"/>
    </xf>
    <xf numFmtId="0" fontId="8" fillId="3" borderId="25" xfId="0" applyFont="1" applyFill="1" applyBorder="1"/>
    <xf numFmtId="49" fontId="27" fillId="3" borderId="0" xfId="0" applyNumberFormat="1" applyFont="1" applyFill="1" applyBorder="1" applyAlignment="1">
      <alignment horizontal="center" vertical="center" shrinkToFit="1"/>
    </xf>
    <xf numFmtId="49" fontId="21" fillId="3" borderId="0" xfId="0" applyNumberFormat="1" applyFont="1" applyFill="1" applyBorder="1" applyAlignment="1">
      <alignment horizontal="center" vertical="center" shrinkToFit="1"/>
    </xf>
    <xf numFmtId="49" fontId="27" fillId="3" borderId="0" xfId="0" applyNumberFormat="1" applyFont="1" applyFill="1"/>
    <xf numFmtId="49" fontId="21" fillId="3" borderId="0" xfId="4" applyNumberFormat="1" applyFont="1" applyFill="1" applyBorder="1" applyAlignment="1">
      <alignment horizontal="center" vertical="center" shrinkToFit="1"/>
    </xf>
    <xf numFmtId="49" fontId="21" fillId="3" borderId="0" xfId="5" applyNumberFormat="1" applyFont="1" applyFill="1" applyBorder="1" applyAlignment="1">
      <alignment horizontal="center" vertical="center" shrinkToFit="1"/>
    </xf>
    <xf numFmtId="49" fontId="27" fillId="3" borderId="0" xfId="6" applyNumberFormat="1" applyFont="1" applyFill="1" applyBorder="1" applyAlignment="1">
      <alignment horizontal="center" vertical="center" shrinkToFit="1"/>
    </xf>
    <xf numFmtId="49" fontId="21" fillId="3" borderId="0" xfId="0" applyNumberFormat="1" applyFont="1" applyFill="1" applyBorder="1" applyAlignment="1">
      <alignment horizontal="center" vertical="center"/>
    </xf>
    <xf numFmtId="49" fontId="27" fillId="3" borderId="0" xfId="0" applyNumberFormat="1" applyFont="1" applyFill="1" applyBorder="1" applyAlignment="1">
      <alignment horizontal="center" vertical="center"/>
    </xf>
    <xf numFmtId="0" fontId="21" fillId="3" borderId="0" xfId="0" applyFont="1" applyFill="1"/>
    <xf numFmtId="0" fontId="6" fillId="0" borderId="0" xfId="0" applyFont="1"/>
    <xf numFmtId="49" fontId="8" fillId="0" borderId="2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167" fontId="9" fillId="3" borderId="0" xfId="0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wrapText="1"/>
    </xf>
    <xf numFmtId="0" fontId="9" fillId="4" borderId="2" xfId="1" applyFont="1" applyFill="1" applyBorder="1" applyAlignment="1">
      <alignment horizontal="left" wrapText="1"/>
    </xf>
    <xf numFmtId="0" fontId="0" fillId="3" borderId="2" xfId="0" applyFont="1" applyFill="1" applyBorder="1"/>
    <xf numFmtId="0" fontId="8" fillId="0" borderId="2" xfId="0" applyFont="1" applyBorder="1" applyAlignment="1">
      <alignment wrapText="1"/>
    </xf>
    <xf numFmtId="0" fontId="9" fillId="3" borderId="0" xfId="0" applyFont="1" applyFill="1" applyBorder="1" applyAlignment="1">
      <alignment vertical="top"/>
    </xf>
    <xf numFmtId="164" fontId="9" fillId="3" borderId="0" xfId="0" applyNumberFormat="1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4" fontId="8" fillId="3" borderId="1" xfId="0" applyNumberFormat="1" applyFont="1" applyFill="1" applyBorder="1" applyAlignment="1">
      <alignment horizontal="right"/>
    </xf>
    <xf numFmtId="0" fontId="7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0" fillId="0" borderId="2" xfId="1" applyFont="1" applyFill="1" applyBorder="1" applyAlignment="1">
      <alignment horizontal="left" vertical="top" wrapText="1"/>
    </xf>
    <xf numFmtId="0" fontId="20" fillId="3" borderId="2" xfId="1" applyFont="1" applyFill="1" applyBorder="1" applyAlignment="1">
      <alignment horizontal="left" vertical="top" wrapText="1"/>
    </xf>
    <xf numFmtId="0" fontId="8" fillId="3" borderId="2" xfId="1" applyFont="1" applyFill="1" applyBorder="1" applyAlignment="1">
      <alignment horizontal="left" vertical="top" wrapText="1"/>
    </xf>
    <xf numFmtId="49" fontId="9" fillId="0" borderId="2" xfId="0" applyNumberFormat="1" applyFont="1" applyBorder="1" applyAlignment="1">
      <alignment horizontal="center" vertical="center"/>
    </xf>
    <xf numFmtId="0" fontId="8" fillId="3" borderId="2" xfId="0" applyFont="1" applyFill="1" applyBorder="1" applyAlignment="1">
      <alignment horizontal="center"/>
    </xf>
    <xf numFmtId="0" fontId="8" fillId="0" borderId="2" xfId="0" applyFont="1" applyBorder="1" applyAlignment="1">
      <alignment horizontal="center"/>
    </xf>
    <xf numFmtId="165" fontId="8" fillId="0" borderId="8" xfId="0" applyNumberFormat="1" applyFont="1" applyFill="1" applyBorder="1" applyAlignment="1">
      <alignment horizontal="center"/>
    </xf>
    <xf numFmtId="164" fontId="8" fillId="0" borderId="8" xfId="0" applyNumberFormat="1" applyFont="1" applyFill="1" applyBorder="1" applyAlignment="1">
      <alignment horizontal="center"/>
    </xf>
    <xf numFmtId="0" fontId="0" fillId="0" borderId="0" xfId="0" applyFont="1" applyFill="1"/>
    <xf numFmtId="0" fontId="6" fillId="3" borderId="0" xfId="0" applyFont="1" applyFill="1" applyAlignment="1">
      <alignment horizontal="center"/>
    </xf>
    <xf numFmtId="0" fontId="6" fillId="3" borderId="0" xfId="0" applyFont="1" applyFill="1" applyAlignment="1"/>
    <xf numFmtId="0" fontId="25" fillId="3" borderId="0" xfId="0" applyFont="1" applyFill="1" applyBorder="1" applyAlignment="1">
      <alignment horizontal="center"/>
    </xf>
    <xf numFmtId="0" fontId="26" fillId="3" borderId="0" xfId="0" applyFont="1" applyFill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65" fontId="9" fillId="0" borderId="8" xfId="0" applyNumberFormat="1" applyFont="1" applyFill="1" applyBorder="1" applyAlignment="1">
      <alignment horizontal="center"/>
    </xf>
    <xf numFmtId="0" fontId="14" fillId="4" borderId="5" xfId="1" applyFont="1" applyFill="1" applyBorder="1" applyAlignment="1">
      <alignment horizontal="left" wrapText="1"/>
    </xf>
    <xf numFmtId="0" fontId="20" fillId="4" borderId="5" xfId="1" applyFont="1" applyFill="1" applyBorder="1" applyAlignment="1">
      <alignment horizontal="left" wrapText="1"/>
    </xf>
    <xf numFmtId="165" fontId="9" fillId="4" borderId="2" xfId="0" applyNumberFormat="1" applyFont="1" applyFill="1" applyBorder="1" applyAlignment="1">
      <alignment horizontal="center"/>
    </xf>
    <xf numFmtId="164" fontId="9" fillId="4" borderId="2" xfId="0" applyNumberFormat="1" applyFont="1" applyFill="1" applyBorder="1" applyAlignment="1">
      <alignment horizontal="center"/>
    </xf>
    <xf numFmtId="165" fontId="9" fillId="4" borderId="8" xfId="0" applyNumberFormat="1" applyFont="1" applyFill="1" applyBorder="1" applyAlignment="1">
      <alignment horizontal="center"/>
    </xf>
    <xf numFmtId="2" fontId="14" fillId="0" borderId="6" xfId="0" applyNumberFormat="1" applyFont="1" applyFill="1" applyBorder="1"/>
    <xf numFmtId="0" fontId="6" fillId="3" borderId="2" xfId="0" applyFont="1" applyFill="1" applyBorder="1" applyAlignment="1"/>
    <xf numFmtId="0" fontId="7" fillId="3" borderId="2" xfId="0" applyFont="1" applyFill="1" applyBorder="1" applyAlignment="1"/>
    <xf numFmtId="0" fontId="6" fillId="3" borderId="2" xfId="0" applyFont="1" applyFill="1" applyBorder="1"/>
    <xf numFmtId="0" fontId="9" fillId="3" borderId="2" xfId="0" applyFont="1" applyFill="1" applyBorder="1" applyAlignment="1"/>
    <xf numFmtId="0" fontId="9" fillId="3" borderId="2" xfId="0" applyFont="1" applyFill="1" applyBorder="1" applyAlignment="1">
      <alignment horizontal="center"/>
    </xf>
    <xf numFmtId="165" fontId="9" fillId="3" borderId="2" xfId="0" applyNumberFormat="1" applyFont="1" applyFill="1" applyBorder="1" applyAlignment="1">
      <alignment horizontal="center"/>
    </xf>
    <xf numFmtId="164" fontId="9" fillId="4" borderId="8" xfId="0" applyNumberFormat="1" applyFont="1" applyFill="1" applyBorder="1" applyAlignment="1">
      <alignment horizontal="center"/>
    </xf>
    <xf numFmtId="0" fontId="0" fillId="4" borderId="2" xfId="0" applyFont="1" applyFill="1" applyBorder="1" applyAlignment="1">
      <alignment vertical="center" wrapText="1"/>
    </xf>
    <xf numFmtId="49" fontId="9" fillId="0" borderId="2" xfId="0" applyNumberFormat="1" applyFont="1" applyBorder="1" applyAlignment="1">
      <alignment horizontal="center" vertical="center" wrapText="1"/>
    </xf>
    <xf numFmtId="0" fontId="8" fillId="3" borderId="2" xfId="0" applyFont="1" applyFill="1" applyBorder="1"/>
    <xf numFmtId="165" fontId="8" fillId="3" borderId="6" xfId="0" applyNumberFormat="1" applyFont="1" applyFill="1" applyBorder="1" applyAlignment="1">
      <alignment horizontal="center"/>
    </xf>
    <xf numFmtId="0" fontId="8" fillId="3" borderId="6" xfId="0" applyFont="1" applyFill="1" applyBorder="1" applyAlignment="1">
      <alignment horizontal="center"/>
    </xf>
    <xf numFmtId="165" fontId="9" fillId="3" borderId="0" xfId="0" applyNumberFormat="1" applyFont="1" applyFill="1" applyBorder="1" applyAlignment="1">
      <alignment horizontal="center"/>
    </xf>
    <xf numFmtId="0" fontId="6" fillId="3" borderId="2" xfId="0" applyFont="1" applyFill="1" applyBorder="1" applyAlignment="1">
      <alignment wrapText="1"/>
    </xf>
    <xf numFmtId="0" fontId="9" fillId="4" borderId="2" xfId="0" applyFont="1" applyFill="1" applyBorder="1"/>
    <xf numFmtId="0" fontId="8" fillId="4" borderId="2" xfId="1" applyFont="1" applyFill="1" applyBorder="1" applyAlignment="1">
      <alignment horizontal="left" wrapText="1"/>
    </xf>
    <xf numFmtId="0" fontId="9" fillId="4" borderId="2" xfId="0" applyFont="1" applyFill="1" applyBorder="1" applyAlignment="1">
      <alignment horizontal="center"/>
    </xf>
    <xf numFmtId="0" fontId="6" fillId="4" borderId="2" xfId="0" applyFont="1" applyFill="1" applyBorder="1" applyAlignment="1">
      <alignment wrapText="1"/>
    </xf>
    <xf numFmtId="165" fontId="8" fillId="3" borderId="2" xfId="0" applyNumberFormat="1" applyFont="1" applyFill="1" applyBorder="1" applyAlignment="1">
      <alignment horizontal="center"/>
    </xf>
    <xf numFmtId="4" fontId="9" fillId="0" borderId="2" xfId="0" applyNumberFormat="1" applyFont="1" applyFill="1" applyBorder="1" applyAlignment="1">
      <alignment horizontal="center"/>
    </xf>
    <xf numFmtId="0" fontId="0" fillId="0" borderId="0" xfId="0" applyAlignment="1"/>
    <xf numFmtId="0" fontId="29" fillId="3" borderId="0" xfId="0" applyFont="1" applyFill="1" applyBorder="1" applyAlignment="1"/>
    <xf numFmtId="164" fontId="5" fillId="3" borderId="0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wrapText="1"/>
    </xf>
    <xf numFmtId="0" fontId="8" fillId="0" borderId="1" xfId="0" applyFont="1" applyFill="1" applyBorder="1" applyAlignment="1">
      <alignment vertical="center" wrapText="1"/>
    </xf>
    <xf numFmtId="0" fontId="10" fillId="4" borderId="5" xfId="1" applyFont="1" applyFill="1" applyBorder="1" applyAlignment="1">
      <alignment horizontal="left" wrapText="1"/>
    </xf>
    <xf numFmtId="0" fontId="8" fillId="4" borderId="2" xfId="0" applyFont="1" applyFill="1" applyBorder="1" applyAlignment="1">
      <alignment wrapText="1"/>
    </xf>
    <xf numFmtId="0" fontId="18" fillId="4" borderId="5" xfId="1" applyFont="1" applyFill="1" applyBorder="1" applyAlignment="1">
      <alignment horizontal="left" wrapText="1"/>
    </xf>
    <xf numFmtId="165" fontId="9" fillId="4" borderId="1" xfId="0" applyNumberFormat="1" applyFont="1" applyFill="1" applyBorder="1" applyAlignment="1">
      <alignment horizontal="center"/>
    </xf>
    <xf numFmtId="165" fontId="9" fillId="4" borderId="7" xfId="0" applyNumberFormat="1" applyFont="1" applyFill="1" applyBorder="1" applyAlignment="1">
      <alignment horizontal="center"/>
    </xf>
    <xf numFmtId="0" fontId="8" fillId="4" borderId="1" xfId="0" applyFont="1" applyFill="1" applyBorder="1" applyAlignment="1">
      <alignment vertical="center" wrapText="1"/>
    </xf>
    <xf numFmtId="0" fontId="8" fillId="4" borderId="4" xfId="0" applyFont="1" applyFill="1" applyBorder="1"/>
    <xf numFmtId="0" fontId="9" fillId="4" borderId="6" xfId="0" applyFont="1" applyFill="1" applyBorder="1" applyAlignment="1">
      <alignment horizontal="center"/>
    </xf>
    <xf numFmtId="165" fontId="9" fillId="4" borderId="6" xfId="0" applyNumberFormat="1" applyFont="1" applyFill="1" applyBorder="1" applyAlignment="1">
      <alignment horizontal="center"/>
    </xf>
    <xf numFmtId="0" fontId="20" fillId="0" borderId="5" xfId="1" applyFont="1" applyFill="1" applyBorder="1" applyAlignment="1">
      <alignment horizontal="left" vertical="center" wrapText="1"/>
    </xf>
    <xf numFmtId="0" fontId="8" fillId="0" borderId="15" xfId="0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 wrapText="1"/>
    </xf>
    <xf numFmtId="165" fontId="8" fillId="3" borderId="9" xfId="0" applyNumberFormat="1" applyFont="1" applyFill="1" applyBorder="1" applyAlignment="1">
      <alignment horizontal="center"/>
    </xf>
    <xf numFmtId="4" fontId="8" fillId="0" borderId="2" xfId="0" applyNumberFormat="1" applyFont="1" applyBorder="1" applyAlignment="1"/>
    <xf numFmtId="49" fontId="8" fillId="0" borderId="2" xfId="0" applyNumberFormat="1" applyFont="1" applyBorder="1" applyAlignment="1">
      <alignment horizontal="center"/>
    </xf>
    <xf numFmtId="49" fontId="9" fillId="0" borderId="2" xfId="0" applyNumberFormat="1" applyFont="1" applyBorder="1" applyAlignment="1">
      <alignment horizontal="center"/>
    </xf>
    <xf numFmtId="4" fontId="9" fillId="0" borderId="2" xfId="0" applyNumberFormat="1" applyFont="1" applyBorder="1" applyAlignment="1">
      <alignment horizontal="right"/>
    </xf>
    <xf numFmtId="4" fontId="9" fillId="3" borderId="1" xfId="0" applyNumberFormat="1" applyFont="1" applyFill="1" applyBorder="1" applyAlignment="1">
      <alignment horizontal="right"/>
    </xf>
    <xf numFmtId="49" fontId="8" fillId="0" borderId="2" xfId="0" applyNumberFormat="1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/>
    </xf>
    <xf numFmtId="49" fontId="8" fillId="0" borderId="29" xfId="0" applyNumberFormat="1" applyFont="1" applyBorder="1"/>
    <xf numFmtId="49" fontId="9" fillId="0" borderId="29" xfId="0" applyNumberFormat="1" applyFont="1" applyBorder="1"/>
    <xf numFmtId="4" fontId="9" fillId="0" borderId="29" xfId="0" applyNumberFormat="1" applyFont="1" applyBorder="1" applyAlignment="1">
      <alignment horizontal="center"/>
    </xf>
    <xf numFmtId="0" fontId="7" fillId="0" borderId="31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0" fillId="0" borderId="11" xfId="0" applyBorder="1" applyAlignment="1"/>
    <xf numFmtId="0" fontId="6" fillId="0" borderId="11" xfId="0" applyFont="1" applyBorder="1" applyAlignment="1">
      <alignment horizontal="center"/>
    </xf>
    <xf numFmtId="0" fontId="8" fillId="0" borderId="11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16" fontId="7" fillId="0" borderId="36" xfId="0" applyNumberFormat="1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6" fillId="4" borderId="1" xfId="0" applyFont="1" applyFill="1" applyBorder="1" applyAlignment="1">
      <alignment wrapText="1"/>
    </xf>
    <xf numFmtId="0" fontId="14" fillId="4" borderId="4" xfId="1" applyFont="1" applyFill="1" applyBorder="1" applyAlignment="1">
      <alignment horizontal="left" wrapText="1"/>
    </xf>
    <xf numFmtId="0" fontId="18" fillId="4" borderId="2" xfId="1" applyFont="1" applyFill="1" applyBorder="1" applyAlignment="1">
      <alignment wrapText="1"/>
    </xf>
    <xf numFmtId="0" fontId="10" fillId="4" borderId="2" xfId="1" applyFont="1" applyFill="1" applyBorder="1" applyAlignment="1">
      <alignment wrapText="1"/>
    </xf>
    <xf numFmtId="0" fontId="6" fillId="4" borderId="6" xfId="0" applyFont="1" applyFill="1" applyBorder="1" applyAlignment="1">
      <alignment vertical="top" wrapText="1"/>
    </xf>
    <xf numFmtId="165" fontId="9" fillId="4" borderId="9" xfId="0" applyNumberFormat="1" applyFont="1" applyFill="1" applyBorder="1" applyAlignment="1">
      <alignment horizontal="center"/>
    </xf>
    <xf numFmtId="4" fontId="8" fillId="0" borderId="2" xfId="0" applyNumberFormat="1" applyFont="1" applyBorder="1" applyAlignment="1">
      <alignment horizontal="right"/>
    </xf>
    <xf numFmtId="168" fontId="9" fillId="3" borderId="2" xfId="0" applyNumberFormat="1" applyFont="1" applyFill="1" applyBorder="1" applyAlignment="1">
      <alignment horizontal="center"/>
    </xf>
    <xf numFmtId="4" fontId="9" fillId="8" borderId="2" xfId="0" applyNumberFormat="1" applyFont="1" applyFill="1" applyBorder="1" applyAlignment="1">
      <alignment horizontal="center"/>
    </xf>
    <xf numFmtId="49" fontId="7" fillId="0" borderId="2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" fontId="7" fillId="0" borderId="1" xfId="0" applyNumberFormat="1" applyFont="1" applyFill="1" applyBorder="1" applyAlignment="1">
      <alignment horizontal="center"/>
    </xf>
    <xf numFmtId="49" fontId="7" fillId="0" borderId="6" xfId="0" applyNumberFormat="1" applyFont="1" applyFill="1" applyBorder="1" applyAlignment="1">
      <alignment horizontal="center" vertical="center"/>
    </xf>
    <xf numFmtId="4" fontId="7" fillId="0" borderId="2" xfId="0" applyNumberFormat="1" applyFont="1" applyBorder="1" applyAlignment="1">
      <alignment horizontal="center"/>
    </xf>
    <xf numFmtId="49" fontId="7" fillId="0" borderId="1" xfId="0" applyNumberFormat="1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/>
    </xf>
    <xf numFmtId="0" fontId="6" fillId="0" borderId="27" xfId="0" applyFont="1" applyBorder="1" applyAlignment="1">
      <alignment horizontal="center" vertical="center"/>
    </xf>
    <xf numFmtId="4" fontId="8" fillId="0" borderId="2" xfId="0" applyNumberFormat="1" applyFont="1" applyBorder="1"/>
    <xf numFmtId="4" fontId="24" fillId="0" borderId="1" xfId="0" applyNumberFormat="1" applyFont="1" applyBorder="1" applyAlignment="1">
      <alignment horizontal="center" vertical="center"/>
    </xf>
    <xf numFmtId="0" fontId="8" fillId="0" borderId="11" xfId="0" applyFont="1" applyBorder="1" applyAlignment="1"/>
    <xf numFmtId="4" fontId="15" fillId="0" borderId="1" xfId="0" applyNumberFormat="1" applyFont="1" applyBorder="1" applyAlignment="1">
      <alignment horizontal="right" vertical="center"/>
    </xf>
    <xf numFmtId="49" fontId="7" fillId="0" borderId="36" xfId="0" applyNumberFormat="1" applyFont="1" applyBorder="1" applyAlignment="1">
      <alignment horizontal="center" vertical="center" wrapText="1"/>
    </xf>
    <xf numFmtId="0" fontId="6" fillId="7" borderId="27" xfId="0" applyFont="1" applyFill="1" applyBorder="1" applyAlignment="1">
      <alignment horizontal="center" vertical="center"/>
    </xf>
    <xf numFmtId="49" fontId="9" fillId="0" borderId="2" xfId="0" applyNumberFormat="1" applyFont="1" applyBorder="1" applyAlignment="1">
      <alignment horizontal="center" wrapText="1"/>
    </xf>
    <xf numFmtId="0" fontId="9" fillId="0" borderId="2" xfId="0" applyFont="1" applyBorder="1" applyAlignment="1">
      <alignment horizontal="center" wrapText="1"/>
    </xf>
    <xf numFmtId="4" fontId="9" fillId="0" borderId="2" xfId="0" applyNumberFormat="1" applyFont="1" applyBorder="1" applyAlignment="1">
      <alignment horizontal="center" wrapText="1"/>
    </xf>
    <xf numFmtId="49" fontId="14" fillId="4" borderId="5" xfId="1" applyNumberFormat="1" applyFont="1" applyFill="1" applyBorder="1" applyAlignment="1">
      <alignment horizontal="left" wrapText="1"/>
    </xf>
    <xf numFmtId="49" fontId="10" fillId="0" borderId="2" xfId="0" applyNumberFormat="1" applyFont="1" applyBorder="1" applyAlignment="1">
      <alignment horizontal="center" vertical="center"/>
    </xf>
    <xf numFmtId="165" fontId="8" fillId="0" borderId="6" xfId="0" applyNumberFormat="1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10" fillId="0" borderId="5" xfId="0" applyFont="1" applyBorder="1" applyAlignment="1">
      <alignment horizontal="left" vertical="center" wrapText="1"/>
    </xf>
    <xf numFmtId="0" fontId="10" fillId="3" borderId="4" xfId="1" applyFont="1" applyFill="1" applyBorder="1" applyAlignment="1">
      <alignment horizontal="left" vertical="center" wrapText="1"/>
    </xf>
    <xf numFmtId="0" fontId="10" fillId="0" borderId="5" xfId="1" applyFont="1" applyBorder="1" applyAlignment="1">
      <alignment horizontal="left" vertical="center" wrapText="1"/>
    </xf>
    <xf numFmtId="0" fontId="10" fillId="4" borderId="5" xfId="0" applyFont="1" applyFill="1" applyBorder="1" applyAlignment="1">
      <alignment horizontal="left" vertical="center" wrapText="1"/>
    </xf>
    <xf numFmtId="49" fontId="14" fillId="4" borderId="2" xfId="0" applyNumberFormat="1" applyFont="1" applyFill="1" applyBorder="1" applyAlignment="1">
      <alignment horizontal="center" vertical="center"/>
    </xf>
    <xf numFmtId="0" fontId="14" fillId="4" borderId="2" xfId="1" applyFont="1" applyFill="1" applyBorder="1" applyAlignment="1">
      <alignment horizontal="left" vertical="center" wrapText="1"/>
    </xf>
    <xf numFmtId="4" fontId="8" fillId="0" borderId="30" xfId="0" applyNumberFormat="1" applyFont="1" applyBorder="1"/>
    <xf numFmtId="4" fontId="8" fillId="0" borderId="2" xfId="0" applyNumberFormat="1" applyFont="1" applyFill="1" applyBorder="1" applyAlignment="1">
      <alignment horizontal="center"/>
    </xf>
    <xf numFmtId="49" fontId="9" fillId="0" borderId="2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/>
    </xf>
    <xf numFmtId="2" fontId="6" fillId="0" borderId="2" xfId="0" applyNumberFormat="1" applyFont="1" applyFill="1" applyBorder="1" applyAlignment="1">
      <alignment horizontal="center"/>
    </xf>
    <xf numFmtId="4" fontId="6" fillId="0" borderId="1" xfId="0" applyNumberFormat="1" applyFont="1" applyFill="1" applyBorder="1" applyAlignment="1">
      <alignment horizontal="center"/>
    </xf>
    <xf numFmtId="4" fontId="6" fillId="0" borderId="41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7" fillId="0" borderId="42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wrapText="1"/>
    </xf>
    <xf numFmtId="0" fontId="7" fillId="0" borderId="36" xfId="0" applyFont="1" applyBorder="1" applyAlignment="1">
      <alignment horizontal="center"/>
    </xf>
    <xf numFmtId="0" fontId="0" fillId="0" borderId="42" xfId="0" applyBorder="1"/>
    <xf numFmtId="0" fontId="7" fillId="0" borderId="36" xfId="0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/>
    </xf>
    <xf numFmtId="49" fontId="7" fillId="0" borderId="2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/>
    </xf>
    <xf numFmtId="4" fontId="24" fillId="0" borderId="2" xfId="0" applyNumberFormat="1" applyFont="1" applyFill="1" applyBorder="1" applyAlignment="1">
      <alignment horizontal="center" vertical="center"/>
    </xf>
    <xf numFmtId="49" fontId="8" fillId="0" borderId="2" xfId="0" applyNumberFormat="1" applyFont="1" applyFill="1" applyBorder="1" applyAlignment="1">
      <alignment horizontal="center"/>
    </xf>
    <xf numFmtId="4" fontId="24" fillId="0" borderId="1" xfId="0" applyNumberFormat="1" applyFont="1" applyFill="1" applyBorder="1" applyAlignment="1">
      <alignment horizontal="center" vertical="center"/>
    </xf>
    <xf numFmtId="49" fontId="7" fillId="0" borderId="36" xfId="0" applyNumberFormat="1" applyFont="1" applyFill="1" applyBorder="1" applyAlignment="1">
      <alignment horizontal="center" vertical="center" wrapText="1"/>
    </xf>
    <xf numFmtId="0" fontId="7" fillId="8" borderId="36" xfId="0" applyFont="1" applyFill="1" applyBorder="1" applyAlignment="1">
      <alignment horizontal="center" vertical="center" wrapText="1"/>
    </xf>
    <xf numFmtId="49" fontId="9" fillId="8" borderId="7" xfId="0" applyNumberFormat="1" applyFont="1" applyFill="1" applyBorder="1" applyAlignment="1">
      <alignment horizontal="center" vertical="center"/>
    </xf>
    <xf numFmtId="49" fontId="9" fillId="8" borderId="39" xfId="0" applyNumberFormat="1" applyFont="1" applyFill="1" applyBorder="1" applyAlignment="1">
      <alignment horizontal="center" vertical="center"/>
    </xf>
    <xf numFmtId="49" fontId="8" fillId="8" borderId="39" xfId="0" applyNumberFormat="1" applyFont="1" applyFill="1" applyBorder="1" applyAlignment="1">
      <alignment horizontal="center" vertical="center"/>
    </xf>
    <xf numFmtId="4" fontId="6" fillId="8" borderId="40" xfId="0" applyNumberFormat="1" applyFont="1" applyFill="1" applyBorder="1" applyAlignment="1">
      <alignment horizontal="center" vertical="center"/>
    </xf>
    <xf numFmtId="49" fontId="9" fillId="8" borderId="8" xfId="0" applyNumberFormat="1" applyFont="1" applyFill="1" applyBorder="1" applyAlignment="1">
      <alignment horizontal="center" vertical="center"/>
    </xf>
    <xf numFmtId="0" fontId="9" fillId="8" borderId="10" xfId="0" applyFont="1" applyFill="1" applyBorder="1" applyAlignment="1">
      <alignment horizontal="center"/>
    </xf>
    <xf numFmtId="4" fontId="8" fillId="8" borderId="37" xfId="0" applyNumberFormat="1" applyFont="1" applyFill="1" applyBorder="1" applyAlignment="1">
      <alignment horizontal="center"/>
    </xf>
    <xf numFmtId="49" fontId="9" fillId="8" borderId="2" xfId="0" applyNumberFormat="1" applyFont="1" applyFill="1" applyBorder="1" applyAlignment="1">
      <alignment horizontal="center" vertical="center"/>
    </xf>
    <xf numFmtId="4" fontId="6" fillId="8" borderId="11" xfId="0" applyNumberFormat="1" applyFont="1" applyFill="1" applyBorder="1" applyAlignment="1">
      <alignment horizontal="center" vertical="center"/>
    </xf>
    <xf numFmtId="0" fontId="7" fillId="4" borderId="36" xfId="0" applyFont="1" applyFill="1" applyBorder="1" applyAlignment="1">
      <alignment horizontal="center" vertical="center" wrapText="1"/>
    </xf>
    <xf numFmtId="49" fontId="7" fillId="4" borderId="2" xfId="0" applyNumberFormat="1" applyFont="1" applyFill="1" applyBorder="1" applyAlignment="1">
      <alignment horizontal="center" vertical="center"/>
    </xf>
    <xf numFmtId="49" fontId="7" fillId="4" borderId="2" xfId="0" applyNumberFormat="1" applyFont="1" applyFill="1" applyBorder="1" applyAlignment="1">
      <alignment horizontal="center" vertical="center" wrapText="1"/>
    </xf>
    <xf numFmtId="4" fontId="7" fillId="4" borderId="1" xfId="0" applyNumberFormat="1" applyFont="1" applyFill="1" applyBorder="1" applyAlignment="1">
      <alignment horizontal="center"/>
    </xf>
    <xf numFmtId="0" fontId="8" fillId="4" borderId="11" xfId="0" applyFont="1" applyFill="1" applyBorder="1" applyAlignment="1">
      <alignment horizontal="center"/>
    </xf>
    <xf numFmtId="49" fontId="7" fillId="4" borderId="1" xfId="0" applyNumberFormat="1" applyFont="1" applyFill="1" applyBorder="1" applyAlignment="1">
      <alignment horizontal="center" vertical="center"/>
    </xf>
    <xf numFmtId="49" fontId="6" fillId="4" borderId="1" xfId="0" applyNumberFormat="1" applyFont="1" applyFill="1" applyBorder="1" applyAlignment="1">
      <alignment horizontal="center" vertical="center"/>
    </xf>
    <xf numFmtId="0" fontId="6" fillId="4" borderId="27" xfId="0" applyFont="1" applyFill="1" applyBorder="1" applyAlignment="1">
      <alignment horizontal="center" vertical="center"/>
    </xf>
    <xf numFmtId="49" fontId="7" fillId="4" borderId="2" xfId="0" applyNumberFormat="1" applyFont="1" applyFill="1" applyBorder="1" applyAlignment="1">
      <alignment horizontal="center"/>
    </xf>
    <xf numFmtId="49" fontId="8" fillId="4" borderId="2" xfId="0" applyNumberFormat="1" applyFont="1" applyFill="1" applyBorder="1" applyAlignment="1">
      <alignment horizontal="center"/>
    </xf>
    <xf numFmtId="4" fontId="24" fillId="4" borderId="1" xfId="0" applyNumberFormat="1" applyFont="1" applyFill="1" applyBorder="1" applyAlignment="1">
      <alignment horizontal="center" vertical="center"/>
    </xf>
    <xf numFmtId="0" fontId="8" fillId="4" borderId="11" xfId="0" applyFont="1" applyFill="1" applyBorder="1" applyAlignment="1"/>
    <xf numFmtId="0" fontId="6" fillId="0" borderId="11" xfId="0" applyFont="1" applyFill="1" applyBorder="1" applyAlignment="1"/>
    <xf numFmtId="0" fontId="8" fillId="0" borderId="11" xfId="0" applyFont="1" applyFill="1" applyBorder="1" applyAlignment="1"/>
    <xf numFmtId="0" fontId="7" fillId="4" borderId="1" xfId="0" applyFont="1" applyFill="1" applyBorder="1" applyAlignment="1">
      <alignment wrapText="1"/>
    </xf>
    <xf numFmtId="0" fontId="6" fillId="0" borderId="1" xfId="0" applyFont="1" applyFill="1" applyBorder="1" applyAlignment="1">
      <alignment wrapText="1"/>
    </xf>
    <xf numFmtId="1" fontId="9" fillId="4" borderId="6" xfId="0" applyNumberFormat="1" applyFont="1" applyFill="1" applyBorder="1" applyAlignment="1">
      <alignment horizontal="center"/>
    </xf>
    <xf numFmtId="4" fontId="9" fillId="3" borderId="17" xfId="0" applyNumberFormat="1" applyFont="1" applyFill="1" applyBorder="1" applyAlignment="1">
      <alignment horizontal="center"/>
    </xf>
    <xf numFmtId="4" fontId="9" fillId="3" borderId="13" xfId="0" applyNumberFormat="1" applyFont="1" applyFill="1" applyBorder="1" applyAlignment="1">
      <alignment horizontal="center"/>
    </xf>
    <xf numFmtId="0" fontId="9" fillId="3" borderId="17" xfId="0" applyFont="1" applyFill="1" applyBorder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10" fillId="0" borderId="3" xfId="1" applyFont="1" applyBorder="1" applyAlignment="1">
      <alignment horizontal="left" vertical="top" wrapText="1"/>
    </xf>
    <xf numFmtId="2" fontId="14" fillId="4" borderId="2" xfId="0" applyNumberFormat="1" applyFont="1" applyFill="1" applyBorder="1"/>
    <xf numFmtId="165" fontId="8" fillId="0" borderId="1" xfId="0" applyNumberFormat="1" applyFont="1" applyFill="1" applyBorder="1" applyAlignment="1">
      <alignment horizontal="center"/>
    </xf>
    <xf numFmtId="165" fontId="8" fillId="0" borderId="7" xfId="0" applyNumberFormat="1" applyFont="1" applyFill="1" applyBorder="1" applyAlignment="1">
      <alignment horizontal="center"/>
    </xf>
    <xf numFmtId="164" fontId="8" fillId="0" borderId="7" xfId="0" applyNumberFormat="1" applyFont="1" applyFill="1" applyBorder="1" applyAlignment="1">
      <alignment horizontal="center"/>
    </xf>
    <xf numFmtId="0" fontId="10" fillId="4" borderId="3" xfId="1" applyFont="1" applyFill="1" applyBorder="1" applyAlignment="1">
      <alignment horizontal="left" wrapText="1"/>
    </xf>
    <xf numFmtId="164" fontId="9" fillId="4" borderId="7" xfId="0" applyNumberFormat="1" applyFont="1" applyFill="1" applyBorder="1" applyAlignment="1">
      <alignment horizontal="center"/>
    </xf>
    <xf numFmtId="0" fontId="9" fillId="4" borderId="2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vertical="center" wrapText="1"/>
    </xf>
    <xf numFmtId="0" fontId="8" fillId="3" borderId="2" xfId="0" applyFont="1" applyFill="1" applyBorder="1" applyAlignment="1">
      <alignment wrapText="1"/>
    </xf>
    <xf numFmtId="0" fontId="9" fillId="3" borderId="0" xfId="0" applyFont="1" applyFill="1" applyBorder="1" applyAlignment="1">
      <alignment horizontal="center"/>
    </xf>
    <xf numFmtId="2" fontId="9" fillId="0" borderId="0" xfId="0" applyNumberFormat="1" applyFont="1" applyFill="1" applyBorder="1" applyAlignment="1">
      <alignment horizontal="center"/>
    </xf>
    <xf numFmtId="0" fontId="0" fillId="4" borderId="0" xfId="0" applyFont="1" applyFill="1"/>
    <xf numFmtId="0" fontId="9" fillId="3" borderId="16" xfId="0" applyFont="1" applyFill="1" applyBorder="1" applyAlignment="1">
      <alignment vertical="top"/>
    </xf>
    <xf numFmtId="0" fontId="8" fillId="3" borderId="17" xfId="0" applyFont="1" applyFill="1" applyBorder="1"/>
    <xf numFmtId="165" fontId="9" fillId="3" borderId="17" xfId="0" applyNumberFormat="1" applyFont="1" applyFill="1" applyBorder="1" applyAlignment="1">
      <alignment horizontal="center"/>
    </xf>
    <xf numFmtId="0" fontId="8" fillId="4" borderId="1" xfId="1" applyFont="1" applyFill="1" applyBorder="1" applyAlignment="1">
      <alignment horizontal="left" wrapText="1"/>
    </xf>
    <xf numFmtId="0" fontId="9" fillId="4" borderId="1" xfId="0" applyFont="1" applyFill="1" applyBorder="1" applyAlignment="1">
      <alignment horizontal="center"/>
    </xf>
    <xf numFmtId="165" fontId="9" fillId="4" borderId="14" xfId="0" applyNumberFormat="1" applyFont="1" applyFill="1" applyBorder="1" applyAlignment="1">
      <alignment horizontal="center"/>
    </xf>
    <xf numFmtId="165" fontId="9" fillId="4" borderId="43" xfId="0" applyNumberFormat="1" applyFont="1" applyFill="1" applyBorder="1" applyAlignment="1">
      <alignment horizontal="center"/>
    </xf>
    <xf numFmtId="164" fontId="9" fillId="4" borderId="1" xfId="0" applyNumberFormat="1" applyFont="1" applyFill="1" applyBorder="1" applyAlignment="1">
      <alignment horizontal="center"/>
    </xf>
    <xf numFmtId="164" fontId="9" fillId="4" borderId="6" xfId="0" applyNumberFormat="1" applyFont="1" applyFill="1" applyBorder="1" applyAlignment="1">
      <alignment horizontal="center"/>
    </xf>
    <xf numFmtId="0" fontId="8" fillId="3" borderId="44" xfId="0" applyFont="1" applyFill="1" applyBorder="1"/>
    <xf numFmtId="2" fontId="9" fillId="0" borderId="21" xfId="0" applyNumberFormat="1" applyFont="1" applyFill="1" applyBorder="1" applyAlignment="1">
      <alignment horizontal="center"/>
    </xf>
    <xf numFmtId="0" fontId="7" fillId="0" borderId="45" xfId="0" applyFont="1" applyBorder="1" applyAlignment="1">
      <alignment horizontal="center" vertical="center" wrapText="1"/>
    </xf>
    <xf numFmtId="49" fontId="8" fillId="0" borderId="6" xfId="0" applyNumberFormat="1" applyFont="1" applyBorder="1" applyAlignment="1">
      <alignment horizontal="center"/>
    </xf>
    <xf numFmtId="4" fontId="8" fillId="0" borderId="6" xfId="0" applyNumberFormat="1" applyFont="1" applyBorder="1" applyAlignment="1">
      <alignment horizontal="right"/>
    </xf>
    <xf numFmtId="4" fontId="8" fillId="0" borderId="2" xfId="0" applyNumberFormat="1" applyFont="1" applyBorder="1" applyAlignment="1">
      <alignment horizontal="center"/>
    </xf>
    <xf numFmtId="4" fontId="9" fillId="0" borderId="6" xfId="0" applyNumberFormat="1" applyFont="1" applyBorder="1" applyAlignment="1">
      <alignment horizontal="right"/>
    </xf>
    <xf numFmtId="49" fontId="6" fillId="0" borderId="36" xfId="0" applyNumberFormat="1" applyFont="1" applyBorder="1" applyAlignment="1">
      <alignment horizontal="center" vertical="center" wrapText="1"/>
    </xf>
    <xf numFmtId="49" fontId="8" fillId="0" borderId="6" xfId="0" applyNumberFormat="1" applyFont="1" applyFill="1" applyBorder="1" applyAlignment="1">
      <alignment horizontal="center" vertical="center"/>
    </xf>
    <xf numFmtId="164" fontId="8" fillId="0" borderId="6" xfId="0" applyNumberFormat="1" applyFont="1" applyFill="1" applyBorder="1" applyAlignment="1">
      <alignment horizontal="center"/>
    </xf>
    <xf numFmtId="49" fontId="9" fillId="0" borderId="6" xfId="0" applyNumberFormat="1" applyFont="1" applyFill="1" applyBorder="1" applyAlignment="1">
      <alignment horizontal="center" vertical="center"/>
    </xf>
    <xf numFmtId="4" fontId="9" fillId="0" borderId="2" xfId="0" applyNumberFormat="1" applyFont="1" applyBorder="1" applyAlignment="1">
      <alignment horizontal="center"/>
    </xf>
    <xf numFmtId="169" fontId="9" fillId="3" borderId="17" xfId="0" applyNumberFormat="1" applyFont="1" applyFill="1" applyBorder="1"/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6" fillId="0" borderId="0" xfId="0" applyFont="1" applyFill="1" applyAlignment="1"/>
    <xf numFmtId="0" fontId="6" fillId="0" borderId="15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2" fontId="9" fillId="3" borderId="2" xfId="0" applyNumberFormat="1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26" fillId="0" borderId="0" xfId="0" applyFont="1" applyFill="1" applyAlignment="1">
      <alignment horizontal="center"/>
    </xf>
    <xf numFmtId="0" fontId="8" fillId="3" borderId="1" xfId="0" applyFont="1" applyFill="1" applyBorder="1" applyAlignment="1">
      <alignment wrapText="1"/>
    </xf>
    <xf numFmtId="0" fontId="6" fillId="3" borderId="19" xfId="0" applyFont="1" applyFill="1" applyBorder="1" applyAlignment="1">
      <alignment wrapText="1"/>
    </xf>
    <xf numFmtId="49" fontId="9" fillId="3" borderId="2" xfId="0" applyNumberFormat="1" applyFont="1" applyFill="1" applyBorder="1" applyAlignment="1">
      <alignment horizontal="center" vertical="center" wrapText="1"/>
    </xf>
    <xf numFmtId="49" fontId="9" fillId="3" borderId="2" xfId="0" applyNumberFormat="1" applyFont="1" applyFill="1" applyBorder="1" applyAlignment="1">
      <alignment horizontal="center" wrapText="1"/>
    </xf>
    <xf numFmtId="0" fontId="9" fillId="3" borderId="2" xfId="0" applyFont="1" applyFill="1" applyBorder="1" applyAlignment="1">
      <alignment horizontal="center" wrapText="1"/>
    </xf>
    <xf numFmtId="4" fontId="9" fillId="3" borderId="2" xfId="0" applyNumberFormat="1" applyFont="1" applyFill="1" applyBorder="1" applyAlignment="1">
      <alignment horizontal="center" wrapText="1"/>
    </xf>
    <xf numFmtId="166" fontId="9" fillId="3" borderId="21" xfId="0" applyNumberFormat="1" applyFont="1" applyFill="1" applyBorder="1"/>
    <xf numFmtId="49" fontId="30" fillId="0" borderId="2" xfId="9" applyNumberFormat="1" applyFont="1" applyBorder="1" applyProtection="1">
      <alignment horizontal="center" vertical="top" shrinkToFit="1"/>
    </xf>
    <xf numFmtId="167" fontId="31" fillId="0" borderId="2" xfId="9" applyNumberFormat="1" applyFont="1" applyBorder="1" applyAlignment="1" applyProtection="1">
      <alignment horizontal="right" vertical="top" shrinkToFit="1"/>
    </xf>
    <xf numFmtId="166" fontId="9" fillId="0" borderId="2" xfId="0" applyNumberFormat="1" applyFont="1" applyBorder="1" applyAlignment="1">
      <alignment horizontal="center"/>
    </xf>
    <xf numFmtId="49" fontId="31" fillId="0" borderId="2" xfId="9" applyNumberFormat="1" applyFont="1" applyBorder="1" applyProtection="1">
      <alignment horizontal="center" vertical="top" shrinkToFit="1"/>
    </xf>
    <xf numFmtId="49" fontId="31" fillId="0" borderId="26" xfId="9" applyNumberFormat="1" applyFont="1" applyProtection="1">
      <alignment horizontal="center" vertical="top" shrinkToFit="1"/>
    </xf>
    <xf numFmtId="49" fontId="32" fillId="0" borderId="26" xfId="9" applyNumberFormat="1" applyFont="1" applyProtection="1">
      <alignment horizontal="center" vertical="top" shrinkToFit="1"/>
    </xf>
    <xf numFmtId="167" fontId="32" fillId="0" borderId="26" xfId="9" applyNumberFormat="1" applyFont="1" applyAlignment="1" applyProtection="1">
      <alignment horizontal="right" vertical="top" shrinkToFit="1"/>
    </xf>
    <xf numFmtId="49" fontId="32" fillId="0" borderId="2" xfId="9" applyNumberFormat="1" applyFont="1" applyBorder="1" applyProtection="1">
      <alignment horizontal="center" vertical="top" shrinkToFit="1"/>
    </xf>
    <xf numFmtId="167" fontId="32" fillId="0" borderId="2" xfId="9" applyNumberFormat="1" applyFont="1" applyBorder="1" applyAlignment="1" applyProtection="1">
      <alignment horizontal="right" vertical="top" shrinkToFit="1"/>
    </xf>
    <xf numFmtId="167" fontId="9" fillId="0" borderId="2" xfId="0" applyNumberFormat="1" applyFont="1" applyBorder="1" applyAlignment="1">
      <alignment horizontal="right" vertical="center"/>
    </xf>
    <xf numFmtId="49" fontId="31" fillId="0" borderId="2" xfId="9" applyNumberFormat="1" applyFont="1" applyBorder="1" applyAlignment="1" applyProtection="1">
      <alignment horizontal="center" shrinkToFit="1"/>
    </xf>
    <xf numFmtId="49" fontId="32" fillId="0" borderId="49" xfId="9" applyNumberFormat="1" applyFont="1" applyBorder="1" applyProtection="1">
      <alignment horizontal="center" vertical="top" shrinkToFit="1"/>
    </xf>
    <xf numFmtId="49" fontId="31" fillId="0" borderId="49" xfId="9" applyNumberFormat="1" applyFont="1" applyBorder="1" applyProtection="1">
      <alignment horizontal="center" vertical="top" shrinkToFit="1"/>
    </xf>
    <xf numFmtId="49" fontId="32" fillId="0" borderId="5" xfId="9" applyNumberFormat="1" applyFont="1" applyBorder="1" applyProtection="1">
      <alignment horizontal="center" vertical="top" shrinkToFit="1"/>
    </xf>
    <xf numFmtId="49" fontId="31" fillId="0" borderId="5" xfId="9" applyNumberFormat="1" applyFont="1" applyBorder="1" applyProtection="1">
      <alignment horizontal="center" vertical="top" shrinkToFit="1"/>
    </xf>
    <xf numFmtId="49" fontId="7" fillId="0" borderId="35" xfId="0" applyNumberFormat="1" applyFont="1" applyBorder="1" applyAlignment="1">
      <alignment horizontal="center" vertical="center" wrapText="1"/>
    </xf>
    <xf numFmtId="49" fontId="7" fillId="0" borderId="50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49" fontId="8" fillId="0" borderId="5" xfId="0" applyNumberFormat="1" applyFont="1" applyBorder="1" applyAlignment="1">
      <alignment horizontal="center" vertical="center"/>
    </xf>
    <xf numFmtId="49" fontId="9" fillId="0" borderId="5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 wrapText="1"/>
    </xf>
    <xf numFmtId="49" fontId="7" fillId="0" borderId="45" xfId="0" applyNumberFormat="1" applyFont="1" applyBorder="1" applyAlignment="1">
      <alignment horizontal="center" vertical="center" wrapText="1"/>
    </xf>
    <xf numFmtId="0" fontId="12" fillId="5" borderId="0" xfId="0" applyFont="1" applyFill="1"/>
    <xf numFmtId="0" fontId="12" fillId="4" borderId="0" xfId="0" applyFont="1" applyFill="1"/>
    <xf numFmtId="0" fontId="33" fillId="0" borderId="0" xfId="0" applyFont="1"/>
    <xf numFmtId="0" fontId="33" fillId="0" borderId="0" xfId="0" applyFont="1" applyBorder="1"/>
    <xf numFmtId="0" fontId="33" fillId="0" borderId="0" xfId="0" applyFont="1" applyFill="1" applyBorder="1"/>
    <xf numFmtId="2" fontId="33" fillId="0" borderId="0" xfId="0" applyNumberFormat="1" applyFont="1" applyBorder="1"/>
    <xf numFmtId="166" fontId="33" fillId="0" borderId="0" xfId="0" applyNumberFormat="1" applyFont="1"/>
    <xf numFmtId="165" fontId="33" fillId="0" borderId="0" xfId="0" applyNumberFormat="1" applyFont="1"/>
    <xf numFmtId="164" fontId="33" fillId="0" borderId="0" xfId="0" applyNumberFormat="1" applyFont="1"/>
    <xf numFmtId="166" fontId="36" fillId="3" borderId="0" xfId="1" applyNumberFormat="1" applyFont="1" applyFill="1" applyBorder="1" applyAlignment="1">
      <alignment horizontal="center"/>
    </xf>
    <xf numFmtId="165" fontId="33" fillId="0" borderId="0" xfId="0" applyNumberFormat="1" applyFont="1" applyBorder="1"/>
    <xf numFmtId="0" fontId="12" fillId="0" borderId="0" xfId="0" applyFont="1" applyBorder="1"/>
    <xf numFmtId="0" fontId="33" fillId="3" borderId="0" xfId="0" applyFont="1" applyFill="1"/>
    <xf numFmtId="1" fontId="34" fillId="0" borderId="2" xfId="1" applyNumberFormat="1" applyFont="1" applyBorder="1" applyAlignment="1">
      <alignment horizontal="center"/>
    </xf>
    <xf numFmtId="0" fontId="44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horizontal="right"/>
    </xf>
    <xf numFmtId="164" fontId="19" fillId="0" borderId="0" xfId="0" applyNumberFormat="1" applyFont="1" applyBorder="1"/>
    <xf numFmtId="4" fontId="19" fillId="0" borderId="0" xfId="0" applyNumberFormat="1" applyFont="1" applyBorder="1" applyAlignment="1">
      <alignment vertical="center"/>
    </xf>
    <xf numFmtId="4" fontId="19" fillId="0" borderId="0" xfId="0" applyNumberFormat="1" applyFont="1" applyBorder="1"/>
    <xf numFmtId="4" fontId="44" fillId="0" borderId="0" xfId="0" applyNumberFormat="1" applyFont="1" applyBorder="1" applyAlignment="1">
      <alignment vertical="center"/>
    </xf>
    <xf numFmtId="4" fontId="12" fillId="0" borderId="0" xfId="0" applyNumberFormat="1" applyFont="1" applyBorder="1"/>
    <xf numFmtId="166" fontId="4" fillId="0" borderId="2" xfId="1" applyNumberFormat="1" applyFont="1" applyBorder="1" applyAlignment="1">
      <alignment horizontal="center" vertical="center" wrapText="1"/>
    </xf>
    <xf numFmtId="166" fontId="4" fillId="0" borderId="1" xfId="1" applyNumberFormat="1" applyFont="1" applyBorder="1" applyAlignment="1">
      <alignment horizontal="center" vertical="center" wrapText="1"/>
    </xf>
    <xf numFmtId="166" fontId="4" fillId="0" borderId="1" xfId="1" applyNumberFormat="1" applyFont="1" applyBorder="1" applyAlignment="1">
      <alignment horizontal="center" vertical="center"/>
    </xf>
    <xf numFmtId="3" fontId="4" fillId="0" borderId="1" xfId="1" applyNumberFormat="1" applyFont="1" applyBorder="1" applyAlignment="1">
      <alignment horizontal="center" vertical="center"/>
    </xf>
    <xf numFmtId="3" fontId="4" fillId="0" borderId="7" xfId="1" applyNumberFormat="1" applyFont="1" applyBorder="1" applyAlignment="1">
      <alignment horizontal="center" vertical="center"/>
    </xf>
    <xf numFmtId="3" fontId="4" fillId="0" borderId="2" xfId="1" applyNumberFormat="1" applyFont="1" applyBorder="1" applyAlignment="1">
      <alignment horizontal="center" vertical="center"/>
    </xf>
    <xf numFmtId="3" fontId="4" fillId="3" borderId="2" xfId="1" applyNumberFormat="1" applyFont="1" applyFill="1" applyBorder="1" applyAlignment="1">
      <alignment horizontal="center" vertical="center"/>
    </xf>
    <xf numFmtId="49" fontId="15" fillId="3" borderId="5" xfId="1" applyNumberFormat="1" applyFont="1" applyFill="1" applyBorder="1" applyAlignment="1">
      <alignment horizontal="left" wrapText="1"/>
    </xf>
    <xf numFmtId="49" fontId="8" fillId="3" borderId="2" xfId="0" applyNumberFormat="1" applyFont="1" applyFill="1" applyBorder="1" applyAlignment="1">
      <alignment horizontal="center"/>
    </xf>
    <xf numFmtId="0" fontId="48" fillId="0" borderId="0" xfId="0" applyFont="1"/>
    <xf numFmtId="0" fontId="48" fillId="0" borderId="0" xfId="0" applyFont="1" applyAlignment="1">
      <alignment wrapText="1"/>
    </xf>
    <xf numFmtId="0" fontId="46" fillId="0" borderId="0" xfId="0" applyFont="1" applyAlignment="1">
      <alignment wrapText="1"/>
    </xf>
    <xf numFmtId="166" fontId="10" fillId="5" borderId="2" xfId="1" applyNumberFormat="1" applyFont="1" applyFill="1" applyBorder="1" applyAlignment="1">
      <alignment horizontal="right"/>
    </xf>
    <xf numFmtId="166" fontId="10" fillId="5" borderId="8" xfId="1" applyNumberFormat="1" applyFont="1" applyFill="1" applyBorder="1" applyAlignment="1">
      <alignment horizontal="right"/>
    </xf>
    <xf numFmtId="166" fontId="8" fillId="3" borderId="2" xfId="1" applyNumberFormat="1" applyFont="1" applyFill="1" applyBorder="1" applyAlignment="1">
      <alignment horizontal="right"/>
    </xf>
    <xf numFmtId="166" fontId="50" fillId="3" borderId="2" xfId="1" applyNumberFormat="1" applyFont="1" applyFill="1" applyBorder="1" applyAlignment="1">
      <alignment horizontal="right"/>
    </xf>
    <xf numFmtId="166" fontId="50" fillId="3" borderId="2" xfId="0" applyNumberFormat="1" applyFont="1" applyFill="1" applyBorder="1" applyAlignment="1">
      <alignment horizontal="right"/>
    </xf>
    <xf numFmtId="166" fontId="8" fillId="3" borderId="8" xfId="1" applyNumberFormat="1" applyFont="1" applyFill="1" applyBorder="1" applyAlignment="1">
      <alignment horizontal="right"/>
    </xf>
    <xf numFmtId="0" fontId="12" fillId="3" borderId="0" xfId="0" applyFont="1" applyFill="1" applyBorder="1"/>
    <xf numFmtId="0" fontId="48" fillId="3" borderId="0" xfId="0" applyFont="1" applyFill="1" applyBorder="1" applyAlignment="1">
      <alignment wrapText="1"/>
    </xf>
    <xf numFmtId="0" fontId="48" fillId="3" borderId="0" xfId="0" applyFont="1" applyFill="1" applyAlignment="1">
      <alignment wrapText="1"/>
    </xf>
    <xf numFmtId="49" fontId="9" fillId="3" borderId="2" xfId="0" applyNumberFormat="1" applyFont="1" applyFill="1" applyBorder="1" applyAlignment="1">
      <alignment horizontal="center"/>
    </xf>
    <xf numFmtId="0" fontId="9" fillId="3" borderId="5" xfId="1" applyFont="1" applyFill="1" applyBorder="1" applyAlignment="1">
      <alignment horizontal="left" wrapText="1"/>
    </xf>
    <xf numFmtId="49" fontId="50" fillId="3" borderId="5" xfId="1" applyNumberFormat="1" applyFont="1" applyFill="1" applyBorder="1" applyAlignment="1">
      <alignment horizontal="left" wrapText="1"/>
    </xf>
    <xf numFmtId="166" fontId="50" fillId="3" borderId="8" xfId="1" applyNumberFormat="1" applyFont="1" applyFill="1" applyBorder="1" applyAlignment="1">
      <alignment horizontal="right"/>
    </xf>
    <xf numFmtId="0" fontId="52" fillId="3" borderId="2" xfId="0" applyFont="1" applyFill="1" applyBorder="1"/>
    <xf numFmtId="0" fontId="53" fillId="3" borderId="2" xfId="0" applyFont="1" applyFill="1" applyBorder="1"/>
    <xf numFmtId="166" fontId="9" fillId="0" borderId="2" xfId="1" applyNumberFormat="1" applyFont="1" applyBorder="1" applyAlignment="1">
      <alignment horizontal="center" vertical="center" wrapText="1"/>
    </xf>
    <xf numFmtId="166" fontId="9" fillId="0" borderId="1" xfId="1" applyNumberFormat="1" applyFont="1" applyBorder="1" applyAlignment="1">
      <alignment horizontal="center" vertical="center" wrapText="1"/>
    </xf>
    <xf numFmtId="166" fontId="9" fillId="0" borderId="1" xfId="1" applyNumberFormat="1" applyFont="1" applyBorder="1" applyAlignment="1">
      <alignment horizontal="center" vertical="center"/>
    </xf>
    <xf numFmtId="3" fontId="9" fillId="0" borderId="1" xfId="1" applyNumberFormat="1" applyFont="1" applyBorder="1" applyAlignment="1">
      <alignment horizontal="center" vertical="center"/>
    </xf>
    <xf numFmtId="3" fontId="9" fillId="0" borderId="7" xfId="1" applyNumberFormat="1" applyFont="1" applyBorder="1" applyAlignment="1">
      <alignment horizontal="center" vertical="center"/>
    </xf>
    <xf numFmtId="3" fontId="9" fillId="0" borderId="2" xfId="1" applyNumberFormat="1" applyFont="1" applyBorder="1" applyAlignment="1">
      <alignment horizontal="center" vertical="center"/>
    </xf>
    <xf numFmtId="3" fontId="9" fillId="3" borderId="2" xfId="1" applyNumberFormat="1" applyFont="1" applyFill="1" applyBorder="1" applyAlignment="1">
      <alignment horizontal="center" vertical="center"/>
    </xf>
    <xf numFmtId="0" fontId="52" fillId="3" borderId="0" xfId="0" applyFont="1" applyFill="1"/>
    <xf numFmtId="0" fontId="13" fillId="0" borderId="0" xfId="0" applyFont="1" applyAlignment="1">
      <alignment wrapText="1"/>
    </xf>
    <xf numFmtId="166" fontId="14" fillId="0" borderId="2" xfId="1" applyNumberFormat="1" applyFont="1" applyBorder="1" applyAlignment="1">
      <alignment horizontal="center" vertical="center" wrapText="1"/>
    </xf>
    <xf numFmtId="166" fontId="14" fillId="0" borderId="1" xfId="1" applyNumberFormat="1" applyFont="1" applyBorder="1" applyAlignment="1">
      <alignment horizontal="center" vertical="center" wrapText="1"/>
    </xf>
    <xf numFmtId="166" fontId="14" fillId="0" borderId="1" xfId="1" applyNumberFormat="1" applyFont="1" applyBorder="1" applyAlignment="1">
      <alignment horizontal="center" vertical="center"/>
    </xf>
    <xf numFmtId="3" fontId="14" fillId="0" borderId="1" xfId="1" applyNumberFormat="1" applyFont="1" applyBorder="1" applyAlignment="1">
      <alignment horizontal="center" vertical="center"/>
    </xf>
    <xf numFmtId="3" fontId="14" fillId="0" borderId="7" xfId="1" applyNumberFormat="1" applyFont="1" applyBorder="1" applyAlignment="1">
      <alignment horizontal="center" vertical="center"/>
    </xf>
    <xf numFmtId="3" fontId="14" fillId="0" borderId="2" xfId="1" applyNumberFormat="1" applyFont="1" applyBorder="1" applyAlignment="1">
      <alignment horizontal="center" vertical="center"/>
    </xf>
    <xf numFmtId="3" fontId="14" fillId="3" borderId="2" xfId="1" applyNumberFormat="1" applyFont="1" applyFill="1" applyBorder="1" applyAlignment="1">
      <alignment horizontal="center" vertical="center"/>
    </xf>
    <xf numFmtId="0" fontId="49" fillId="3" borderId="0" xfId="0" applyFont="1" applyFill="1" applyBorder="1"/>
    <xf numFmtId="49" fontId="8" fillId="3" borderId="0" xfId="0" applyNumberFormat="1" applyFont="1" applyFill="1" applyAlignment="1">
      <alignment horizontal="center"/>
    </xf>
    <xf numFmtId="0" fontId="53" fillId="3" borderId="0" xfId="0" applyFont="1" applyFill="1"/>
    <xf numFmtId="0" fontId="53" fillId="3" borderId="0" xfId="0" applyFont="1" applyFill="1" applyAlignment="1">
      <alignment horizontal="center"/>
    </xf>
    <xf numFmtId="0" fontId="52" fillId="3" borderId="0" xfId="0" applyFont="1" applyFill="1" applyAlignment="1">
      <alignment horizontal="center"/>
    </xf>
    <xf numFmtId="49" fontId="10" fillId="3" borderId="0" xfId="0" applyNumberFormat="1" applyFont="1" applyFill="1" applyAlignment="1">
      <alignment horizontal="center"/>
    </xf>
    <xf numFmtId="0" fontId="12" fillId="3" borderId="0" xfId="0" applyFont="1" applyFill="1" applyAlignment="1">
      <alignment horizontal="center"/>
    </xf>
    <xf numFmtId="0" fontId="13" fillId="3" borderId="0" xfId="0" applyFont="1" applyFill="1" applyAlignment="1">
      <alignment horizontal="center"/>
    </xf>
    <xf numFmtId="49" fontId="9" fillId="7" borderId="2" xfId="0" applyNumberFormat="1" applyFont="1" applyFill="1" applyBorder="1" applyAlignment="1">
      <alignment horizontal="center"/>
    </xf>
    <xf numFmtId="0" fontId="9" fillId="7" borderId="2" xfId="1" applyFont="1" applyFill="1" applyBorder="1" applyAlignment="1">
      <alignment horizontal="left" wrapText="1"/>
    </xf>
    <xf numFmtId="0" fontId="9" fillId="7" borderId="2" xfId="1" applyFont="1" applyFill="1" applyBorder="1" applyAlignment="1">
      <alignment horizontal="center" wrapText="1"/>
    </xf>
    <xf numFmtId="166" fontId="9" fillId="7" borderId="2" xfId="1" applyNumberFormat="1" applyFont="1" applyFill="1" applyBorder="1" applyAlignment="1">
      <alignment horizontal="right"/>
    </xf>
    <xf numFmtId="49" fontId="9" fillId="7" borderId="6" xfId="0" applyNumberFormat="1" applyFont="1" applyFill="1" applyBorder="1" applyAlignment="1">
      <alignment horizontal="center"/>
    </xf>
    <xf numFmtId="0" fontId="12" fillId="7" borderId="0" xfId="0" applyFont="1" applyFill="1"/>
    <xf numFmtId="4" fontId="12" fillId="7" borderId="0" xfId="0" applyNumberFormat="1" applyFont="1" applyFill="1" applyBorder="1"/>
    <xf numFmtId="49" fontId="4" fillId="7" borderId="6" xfId="0" applyNumberFormat="1" applyFont="1" applyFill="1" applyBorder="1" applyAlignment="1">
      <alignment horizontal="center"/>
    </xf>
    <xf numFmtId="49" fontId="14" fillId="7" borderId="2" xfId="0" applyNumberFormat="1" applyFont="1" applyFill="1" applyBorder="1" applyAlignment="1">
      <alignment horizontal="center"/>
    </xf>
    <xf numFmtId="0" fontId="14" fillId="7" borderId="2" xfId="1" applyFont="1" applyFill="1" applyBorder="1" applyAlignment="1">
      <alignment horizontal="left" wrapText="1"/>
    </xf>
    <xf numFmtId="0" fontId="14" fillId="7" borderId="2" xfId="1" applyFont="1" applyFill="1" applyBorder="1" applyAlignment="1">
      <alignment horizontal="center" wrapText="1"/>
    </xf>
    <xf numFmtId="166" fontId="14" fillId="7" borderId="2" xfId="1" applyNumberFormat="1" applyFont="1" applyFill="1" applyBorder="1" applyAlignment="1">
      <alignment horizontal="right"/>
    </xf>
    <xf numFmtId="49" fontId="14" fillId="7" borderId="6" xfId="0" applyNumberFormat="1" applyFont="1" applyFill="1" applyBorder="1" applyAlignment="1">
      <alignment horizontal="center"/>
    </xf>
    <xf numFmtId="49" fontId="14" fillId="3" borderId="2" xfId="0" applyNumberFormat="1" applyFont="1" applyFill="1" applyBorder="1" applyAlignment="1">
      <alignment horizontal="center"/>
    </xf>
    <xf numFmtId="0" fontId="14" fillId="3" borderId="5" xfId="1" applyFont="1" applyFill="1" applyBorder="1" applyAlignment="1">
      <alignment horizontal="left" wrapText="1"/>
    </xf>
    <xf numFmtId="166" fontId="10" fillId="3" borderId="2" xfId="1" applyNumberFormat="1" applyFont="1" applyFill="1" applyBorder="1" applyAlignment="1">
      <alignment horizontal="right"/>
    </xf>
    <xf numFmtId="49" fontId="18" fillId="3" borderId="5" xfId="1" applyNumberFormat="1" applyFont="1" applyFill="1" applyBorder="1" applyAlignment="1">
      <alignment horizontal="left" wrapText="1"/>
    </xf>
    <xf numFmtId="49" fontId="20" fillId="3" borderId="5" xfId="1" applyNumberFormat="1" applyFont="1" applyFill="1" applyBorder="1" applyAlignment="1">
      <alignment horizontal="left" wrapText="1"/>
    </xf>
    <xf numFmtId="166" fontId="10" fillId="3" borderId="8" xfId="1" applyNumberFormat="1" applyFont="1" applyFill="1" applyBorder="1" applyAlignment="1">
      <alignment horizontal="right"/>
    </xf>
    <xf numFmtId="166" fontId="8" fillId="5" borderId="2" xfId="1" applyNumberFormat="1" applyFont="1" applyFill="1" applyBorder="1" applyAlignment="1">
      <alignment horizontal="right"/>
    </xf>
    <xf numFmtId="166" fontId="8" fillId="5" borderId="8" xfId="1" applyNumberFormat="1" applyFont="1" applyFill="1" applyBorder="1" applyAlignment="1">
      <alignment horizontal="right"/>
    </xf>
    <xf numFmtId="166" fontId="18" fillId="3" borderId="2" xfId="1" applyNumberFormat="1" applyFont="1" applyFill="1" applyBorder="1" applyAlignment="1">
      <alignment horizontal="right"/>
    </xf>
    <xf numFmtId="166" fontId="20" fillId="3" borderId="8" xfId="1" applyNumberFormat="1" applyFont="1" applyFill="1" applyBorder="1" applyAlignment="1">
      <alignment horizontal="right"/>
    </xf>
    <xf numFmtId="166" fontId="18" fillId="3" borderId="2" xfId="0" applyNumberFormat="1" applyFont="1" applyFill="1" applyBorder="1" applyAlignment="1">
      <alignment horizontal="right"/>
    </xf>
    <xf numFmtId="49" fontId="55" fillId="3" borderId="5" xfId="1" applyNumberFormat="1" applyFont="1" applyFill="1" applyBorder="1" applyAlignment="1">
      <alignment horizontal="left" wrapText="1"/>
    </xf>
    <xf numFmtId="49" fontId="20" fillId="3" borderId="5" xfId="1" applyNumberFormat="1" applyFont="1" applyFill="1" applyBorder="1" applyAlignment="1">
      <alignment horizontal="center" wrapText="1"/>
    </xf>
    <xf numFmtId="4" fontId="10" fillId="3" borderId="2" xfId="1" applyNumberFormat="1" applyFont="1" applyFill="1" applyBorder="1" applyAlignment="1">
      <alignment horizontal="right"/>
    </xf>
    <xf numFmtId="4" fontId="14" fillId="7" borderId="2" xfId="1" applyNumberFormat="1" applyFont="1" applyFill="1" applyBorder="1" applyAlignment="1">
      <alignment horizontal="right"/>
    </xf>
    <xf numFmtId="4" fontId="18" fillId="3" borderId="2" xfId="1" applyNumberFormat="1" applyFont="1" applyFill="1" applyBorder="1" applyAlignment="1">
      <alignment horizontal="right"/>
    </xf>
    <xf numFmtId="4" fontId="20" fillId="3" borderId="2" xfId="1" applyNumberFormat="1" applyFont="1" applyFill="1" applyBorder="1" applyAlignment="1">
      <alignment horizontal="right"/>
    </xf>
    <xf numFmtId="4" fontId="20" fillId="3" borderId="2" xfId="0" applyNumberFormat="1" applyFont="1" applyFill="1" applyBorder="1"/>
    <xf numFmtId="4" fontId="36" fillId="0" borderId="2" xfId="0" applyNumberFormat="1" applyFont="1" applyBorder="1"/>
    <xf numFmtId="4" fontId="47" fillId="0" borderId="2" xfId="0" applyNumberFormat="1" applyFont="1" applyBorder="1"/>
    <xf numFmtId="4" fontId="34" fillId="0" borderId="2" xfId="1" applyNumberFormat="1" applyFont="1" applyBorder="1" applyAlignment="1">
      <alignment horizontal="center"/>
    </xf>
    <xf numFmtId="4" fontId="47" fillId="0" borderId="0" xfId="0" applyNumberFormat="1" applyFont="1" applyBorder="1"/>
    <xf numFmtId="4" fontId="57" fillId="3" borderId="2" xfId="1" applyNumberFormat="1" applyFont="1" applyFill="1" applyBorder="1" applyAlignment="1">
      <alignment horizontal="right"/>
    </xf>
    <xf numFmtId="4" fontId="8" fillId="3" borderId="2" xfId="1" applyNumberFormat="1" applyFont="1" applyFill="1" applyBorder="1" applyAlignment="1">
      <alignment horizontal="right"/>
    </xf>
    <xf numFmtId="4" fontId="50" fillId="3" borderId="2" xfId="1" applyNumberFormat="1" applyFont="1" applyFill="1" applyBorder="1" applyAlignment="1">
      <alignment horizontal="right"/>
    </xf>
    <xf numFmtId="4" fontId="15" fillId="3" borderId="2" xfId="1" applyNumberFormat="1" applyFont="1" applyFill="1" applyBorder="1" applyAlignment="1">
      <alignment horizontal="right"/>
    </xf>
    <xf numFmtId="4" fontId="9" fillId="7" borderId="2" xfId="1" applyNumberFormat="1" applyFont="1" applyFill="1" applyBorder="1" applyAlignment="1">
      <alignment horizontal="right"/>
    </xf>
    <xf numFmtId="0" fontId="12" fillId="0" borderId="0" xfId="0" applyFont="1" applyBorder="1" applyAlignment="1">
      <alignment wrapText="1"/>
    </xf>
    <xf numFmtId="0" fontId="12" fillId="0" borderId="0" xfId="0" applyFont="1" applyAlignment="1">
      <alignment wrapText="1"/>
    </xf>
    <xf numFmtId="0" fontId="12" fillId="3" borderId="0" xfId="0" applyFont="1" applyFill="1" applyBorder="1" applyAlignment="1">
      <alignment wrapText="1"/>
    </xf>
    <xf numFmtId="0" fontId="12" fillId="3" borderId="0" xfId="0" applyFont="1" applyFill="1" applyAlignment="1">
      <alignment wrapText="1"/>
    </xf>
    <xf numFmtId="0" fontId="12" fillId="12" borderId="0" xfId="0" applyFont="1" applyFill="1" applyBorder="1"/>
    <xf numFmtId="0" fontId="12" fillId="12" borderId="0" xfId="0" applyFont="1" applyFill="1"/>
    <xf numFmtId="0" fontId="49" fillId="3" borderId="0" xfId="0" applyFont="1" applyFill="1" applyBorder="1" applyAlignment="1">
      <alignment wrapText="1"/>
    </xf>
    <xf numFmtId="166" fontId="8" fillId="0" borderId="2" xfId="1" applyNumberFormat="1" applyFont="1" applyFill="1" applyBorder="1" applyAlignment="1">
      <alignment horizontal="right"/>
    </xf>
    <xf numFmtId="166" fontId="8" fillId="0" borderId="8" xfId="1" applyNumberFormat="1" applyFont="1" applyFill="1" applyBorder="1" applyAlignment="1">
      <alignment horizontal="right"/>
    </xf>
    <xf numFmtId="0" fontId="12" fillId="0" borderId="0" xfId="0" applyFont="1" applyFill="1"/>
    <xf numFmtId="0" fontId="12" fillId="0" borderId="0" xfId="0" applyFont="1" applyFill="1" applyBorder="1"/>
    <xf numFmtId="0" fontId="43" fillId="0" borderId="0" xfId="0" applyFont="1" applyBorder="1"/>
    <xf numFmtId="1" fontId="34" fillId="0" borderId="0" xfId="1" applyNumberFormat="1" applyFont="1" applyBorder="1" applyAlignment="1">
      <alignment horizontal="center"/>
    </xf>
    <xf numFmtId="166" fontId="36" fillId="0" borderId="0" xfId="1" applyNumberFormat="1" applyFont="1" applyFill="1" applyBorder="1" applyAlignment="1">
      <alignment horizontal="center"/>
    </xf>
    <xf numFmtId="4" fontId="33" fillId="0" borderId="0" xfId="0" applyNumberFormat="1" applyFont="1" applyFill="1" applyBorder="1"/>
    <xf numFmtId="165" fontId="33" fillId="0" borderId="0" xfId="0" applyNumberFormat="1" applyFont="1" applyFill="1" applyBorder="1" applyAlignment="1">
      <alignment horizontal="right"/>
    </xf>
    <xf numFmtId="165" fontId="33" fillId="0" borderId="0" xfId="0" applyNumberFormat="1" applyFont="1" applyFill="1" applyBorder="1"/>
    <xf numFmtId="169" fontId="35" fillId="0" borderId="0" xfId="0" applyNumberFormat="1" applyFont="1" applyFill="1" applyBorder="1"/>
    <xf numFmtId="165" fontId="45" fillId="0" borderId="0" xfId="0" applyNumberFormat="1" applyFont="1" applyFill="1" applyBorder="1" applyAlignment="1">
      <alignment horizontal="right"/>
    </xf>
    <xf numFmtId="0" fontId="43" fillId="0" borderId="0" xfId="0" applyFont="1" applyFill="1" applyBorder="1"/>
    <xf numFmtId="1" fontId="34" fillId="0" borderId="0" xfId="1" applyNumberFormat="1" applyFont="1" applyFill="1" applyBorder="1" applyAlignment="1">
      <alignment horizontal="center"/>
    </xf>
    <xf numFmtId="165" fontId="43" fillId="0" borderId="0" xfId="0" applyNumberFormat="1" applyFont="1" applyFill="1" applyBorder="1"/>
    <xf numFmtId="165" fontId="35" fillId="0" borderId="0" xfId="0" applyNumberFormat="1" applyFont="1" applyFill="1" applyBorder="1"/>
    <xf numFmtId="0" fontId="48" fillId="12" borderId="0" xfId="0" applyFont="1" applyFill="1" applyAlignment="1">
      <alignment wrapText="1"/>
    </xf>
    <xf numFmtId="4" fontId="58" fillId="3" borderId="2" xfId="1" applyNumberFormat="1" applyFont="1" applyFill="1" applyBorder="1" applyAlignment="1">
      <alignment horizontal="right"/>
    </xf>
    <xf numFmtId="4" fontId="8" fillId="3" borderId="5" xfId="1" applyNumberFormat="1" applyFont="1" applyFill="1" applyBorder="1" applyAlignment="1">
      <alignment horizontal="left" wrapText="1"/>
    </xf>
    <xf numFmtId="4" fontId="15" fillId="3" borderId="5" xfId="1" applyNumberFormat="1" applyFont="1" applyFill="1" applyBorder="1" applyAlignment="1">
      <alignment horizontal="left" wrapText="1"/>
    </xf>
    <xf numFmtId="4" fontId="52" fillId="3" borderId="2" xfId="0" applyNumberFormat="1" applyFont="1" applyFill="1" applyBorder="1" applyAlignment="1">
      <alignment horizontal="center"/>
    </xf>
    <xf numFmtId="4" fontId="52" fillId="3" borderId="2" xfId="0" applyNumberFormat="1" applyFont="1" applyFill="1" applyBorder="1"/>
    <xf numFmtId="4" fontId="53" fillId="3" borderId="2" xfId="0" applyNumberFormat="1" applyFont="1" applyFill="1" applyBorder="1"/>
    <xf numFmtId="4" fontId="14" fillId="3" borderId="2" xfId="1" applyNumberFormat="1" applyFont="1" applyFill="1" applyBorder="1" applyAlignment="1">
      <alignment horizontal="right"/>
    </xf>
    <xf numFmtId="0" fontId="15" fillId="3" borderId="5" xfId="1" applyFont="1" applyFill="1" applyBorder="1" applyAlignment="1">
      <alignment horizontal="left" wrapText="1"/>
    </xf>
    <xf numFmtId="49" fontId="15" fillId="3" borderId="2" xfId="0" applyNumberFormat="1" applyFont="1" applyFill="1" applyBorder="1" applyAlignment="1">
      <alignment horizontal="center"/>
    </xf>
    <xf numFmtId="0" fontId="50" fillId="3" borderId="5" xfId="1" applyFont="1" applyFill="1" applyBorder="1" applyAlignment="1">
      <alignment horizontal="left" wrapText="1"/>
    </xf>
    <xf numFmtId="4" fontId="9" fillId="3" borderId="2" xfId="1" applyNumberFormat="1" applyFont="1" applyFill="1" applyBorder="1" applyAlignment="1">
      <alignment horizontal="right"/>
    </xf>
    <xf numFmtId="4" fontId="8" fillId="0" borderId="2" xfId="1" applyNumberFormat="1" applyFont="1" applyFill="1" applyBorder="1" applyAlignment="1">
      <alignment horizontal="right"/>
    </xf>
    <xf numFmtId="49" fontId="18" fillId="3" borderId="5" xfId="1" applyNumberFormat="1" applyFont="1" applyFill="1" applyBorder="1" applyAlignment="1">
      <alignment horizontal="center" wrapText="1"/>
    </xf>
    <xf numFmtId="4" fontId="9" fillId="3" borderId="5" xfId="1" applyNumberFormat="1" applyFont="1" applyFill="1" applyBorder="1" applyAlignment="1">
      <alignment horizontal="left" wrapText="1"/>
    </xf>
    <xf numFmtId="49" fontId="20" fillId="0" borderId="2" xfId="0" applyNumberFormat="1" applyFont="1" applyBorder="1" applyAlignment="1">
      <alignment horizontal="center"/>
    </xf>
    <xf numFmtId="0" fontId="20" fillId="0" borderId="2" xfId="0" applyFont="1" applyBorder="1" applyAlignment="1">
      <alignment horizontal="left" wrapText="1"/>
    </xf>
    <xf numFmtId="4" fontId="20" fillId="0" borderId="2" xfId="0" applyNumberFormat="1" applyFont="1" applyBorder="1" applyAlignment="1">
      <alignment horizontal="center"/>
    </xf>
    <xf numFmtId="4" fontId="20" fillId="0" borderId="2" xfId="0" applyNumberFormat="1" applyFont="1" applyBorder="1"/>
    <xf numFmtId="4" fontId="18" fillId="3" borderId="2" xfId="0" applyNumberFormat="1" applyFont="1" applyFill="1" applyBorder="1"/>
    <xf numFmtId="0" fontId="10" fillId="3" borderId="2" xfId="0" applyFont="1" applyFill="1" applyBorder="1" applyAlignment="1">
      <alignment wrapText="1"/>
    </xf>
    <xf numFmtId="4" fontId="12" fillId="0" borderId="0" xfId="0" applyNumberFormat="1" applyFont="1" applyBorder="1" applyAlignment="1">
      <alignment wrapText="1"/>
    </xf>
    <xf numFmtId="4" fontId="12" fillId="3" borderId="0" xfId="0" applyNumberFormat="1" applyFont="1" applyFill="1" applyBorder="1" applyAlignment="1">
      <alignment wrapText="1"/>
    </xf>
    <xf numFmtId="4" fontId="12" fillId="3" borderId="0" xfId="0" applyNumberFormat="1" applyFont="1" applyFill="1" applyBorder="1"/>
    <xf numFmtId="49" fontId="14" fillId="3" borderId="6" xfId="0" applyNumberFormat="1" applyFont="1" applyFill="1" applyBorder="1" applyAlignment="1">
      <alignment horizontal="center"/>
    </xf>
    <xf numFmtId="49" fontId="18" fillId="3" borderId="4" xfId="1" applyNumberFormat="1" applyFont="1" applyFill="1" applyBorder="1" applyAlignment="1">
      <alignment horizontal="left" wrapText="1"/>
    </xf>
    <xf numFmtId="4" fontId="14" fillId="3" borderId="6" xfId="1" applyNumberFormat="1" applyFont="1" applyFill="1" applyBorder="1" applyAlignment="1">
      <alignment horizontal="right"/>
    </xf>
    <xf numFmtId="4" fontId="18" fillId="3" borderId="6" xfId="1" applyNumberFormat="1" applyFont="1" applyFill="1" applyBorder="1" applyAlignment="1">
      <alignment horizontal="right"/>
    </xf>
    <xf numFmtId="49" fontId="18" fillId="3" borderId="2" xfId="1" applyNumberFormat="1" applyFont="1" applyFill="1" applyBorder="1" applyAlignment="1">
      <alignment horizontal="left" wrapText="1"/>
    </xf>
    <xf numFmtId="0" fontId="12" fillId="3" borderId="0" xfId="0" applyFont="1" applyFill="1" applyBorder="1" applyAlignment="1">
      <alignment horizontal="left" vertical="center"/>
    </xf>
    <xf numFmtId="4" fontId="56" fillId="0" borderId="0" xfId="0" applyNumberFormat="1" applyFont="1" applyBorder="1"/>
    <xf numFmtId="4" fontId="59" fillId="0" borderId="0" xfId="0" applyNumberFormat="1" applyFont="1" applyBorder="1"/>
    <xf numFmtId="4" fontId="59" fillId="3" borderId="0" xfId="0" applyNumberFormat="1" applyFont="1" applyFill="1" applyBorder="1"/>
    <xf numFmtId="4" fontId="33" fillId="3" borderId="0" xfId="0" applyNumberFormat="1" applyFont="1" applyFill="1" applyBorder="1"/>
    <xf numFmtId="168" fontId="33" fillId="3" borderId="0" xfId="0" applyNumberFormat="1" applyFont="1" applyFill="1" applyBorder="1"/>
    <xf numFmtId="0" fontId="33" fillId="3" borderId="0" xfId="0" applyFont="1" applyFill="1" applyBorder="1"/>
    <xf numFmtId="165" fontId="33" fillId="3" borderId="0" xfId="0" applyNumberFormat="1" applyFont="1" applyFill="1" applyBorder="1"/>
    <xf numFmtId="2" fontId="34" fillId="3" borderId="0" xfId="1" applyNumberFormat="1" applyFont="1" applyFill="1" applyBorder="1" applyAlignment="1">
      <alignment horizontal="center"/>
    </xf>
    <xf numFmtId="2" fontId="33" fillId="3" borderId="0" xfId="0" applyNumberFormat="1" applyFont="1" applyFill="1" applyBorder="1"/>
    <xf numFmtId="2" fontId="33" fillId="3" borderId="0" xfId="0" applyNumberFormat="1" applyFont="1" applyFill="1"/>
    <xf numFmtId="4" fontId="33" fillId="0" borderId="0" xfId="0" applyNumberFormat="1" applyFont="1" applyBorder="1"/>
    <xf numFmtId="166" fontId="37" fillId="0" borderId="0" xfId="1" applyNumberFormat="1" applyFont="1" applyFill="1" applyBorder="1" applyAlignment="1">
      <alignment horizontal="center"/>
    </xf>
    <xf numFmtId="0" fontId="36" fillId="4" borderId="51" xfId="0" applyFont="1" applyFill="1" applyBorder="1" applyAlignment="1">
      <alignment horizontal="center"/>
    </xf>
    <xf numFmtId="1" fontId="34" fillId="0" borderId="52" xfId="1" applyNumberFormat="1" applyFont="1" applyBorder="1" applyAlignment="1">
      <alignment horizontal="center"/>
    </xf>
    <xf numFmtId="3" fontId="34" fillId="3" borderId="53" xfId="1" applyNumberFormat="1" applyFont="1" applyFill="1" applyBorder="1" applyAlignment="1">
      <alignment horizontal="center"/>
    </xf>
    <xf numFmtId="166" fontId="36" fillId="4" borderId="36" xfId="1" applyNumberFormat="1" applyFont="1" applyFill="1" applyBorder="1" applyAlignment="1">
      <alignment horizontal="center"/>
    </xf>
    <xf numFmtId="4" fontId="36" fillId="0" borderId="11" xfId="0" applyNumberFormat="1" applyFont="1" applyBorder="1"/>
    <xf numFmtId="4" fontId="47" fillId="3" borderId="11" xfId="0" applyNumberFormat="1" applyFont="1" applyFill="1" applyBorder="1"/>
    <xf numFmtId="0" fontId="33" fillId="0" borderId="42" xfId="0" applyFont="1" applyBorder="1"/>
    <xf numFmtId="4" fontId="47" fillId="3" borderId="41" xfId="0" applyNumberFormat="1" applyFont="1" applyFill="1" applyBorder="1"/>
    <xf numFmtId="4" fontId="34" fillId="3" borderId="11" xfId="1" applyNumberFormat="1" applyFont="1" applyFill="1" applyBorder="1" applyAlignment="1">
      <alignment horizontal="center"/>
    </xf>
    <xf numFmtId="166" fontId="36" fillId="3" borderId="42" xfId="1" applyNumberFormat="1" applyFont="1" applyFill="1" applyBorder="1" applyAlignment="1">
      <alignment horizontal="center"/>
    </xf>
    <xf numFmtId="170" fontId="33" fillId="3" borderId="41" xfId="0" applyNumberFormat="1" applyFont="1" applyFill="1" applyBorder="1"/>
    <xf numFmtId="1" fontId="34" fillId="3" borderId="11" xfId="1" applyNumberFormat="1" applyFont="1" applyFill="1" applyBorder="1" applyAlignment="1">
      <alignment horizontal="center"/>
    </xf>
    <xf numFmtId="166" fontId="36" fillId="4" borderId="38" xfId="1" applyNumberFormat="1" applyFont="1" applyFill="1" applyBorder="1" applyAlignment="1">
      <alignment horizontal="center"/>
    </xf>
    <xf numFmtId="4" fontId="47" fillId="0" borderId="12" xfId="0" applyNumberFormat="1" applyFont="1" applyBorder="1"/>
    <xf numFmtId="49" fontId="20" fillId="3" borderId="4" xfId="1" applyNumberFormat="1" applyFont="1" applyFill="1" applyBorder="1" applyAlignment="1">
      <alignment horizontal="left" wrapText="1"/>
    </xf>
    <xf numFmtId="4" fontId="10" fillId="3" borderId="6" xfId="1" applyNumberFormat="1" applyFont="1" applyFill="1" applyBorder="1" applyAlignment="1">
      <alignment horizontal="right"/>
    </xf>
    <xf numFmtId="4" fontId="20" fillId="3" borderId="6" xfId="1" applyNumberFormat="1" applyFont="1" applyFill="1" applyBorder="1" applyAlignment="1">
      <alignment horizontal="right"/>
    </xf>
    <xf numFmtId="49" fontId="10" fillId="3" borderId="6" xfId="0" applyNumberFormat="1" applyFont="1" applyFill="1" applyBorder="1" applyAlignment="1">
      <alignment horizontal="center"/>
    </xf>
    <xf numFmtId="0" fontId="9" fillId="3" borderId="5" xfId="0" applyFont="1" applyFill="1" applyBorder="1" applyAlignment="1">
      <alignment wrapText="1"/>
    </xf>
    <xf numFmtId="0" fontId="9" fillId="0" borderId="2" xfId="0" applyFont="1" applyBorder="1" applyAlignment="1">
      <alignment wrapText="1"/>
    </xf>
    <xf numFmtId="0" fontId="15" fillId="0" borderId="2" xfId="0" applyFont="1" applyBorder="1"/>
    <xf numFmtId="166" fontId="36" fillId="4" borderId="2" xfId="1" applyNumberFormat="1" applyFont="1" applyFill="1" applyBorder="1" applyAlignment="1">
      <alignment horizontal="center"/>
    </xf>
    <xf numFmtId="0" fontId="10" fillId="3" borderId="1" xfId="1" applyFont="1" applyFill="1" applyBorder="1" applyAlignment="1">
      <alignment horizontal="left" wrapText="1"/>
    </xf>
    <xf numFmtId="49" fontId="10" fillId="3" borderId="35" xfId="0" applyNumberFormat="1" applyFont="1" applyFill="1" applyBorder="1" applyAlignment="1">
      <alignment horizontal="center"/>
    </xf>
    <xf numFmtId="166" fontId="8" fillId="5" borderId="1" xfId="1" applyNumberFormat="1" applyFont="1" applyFill="1" applyBorder="1" applyAlignment="1">
      <alignment horizontal="right"/>
    </xf>
    <xf numFmtId="166" fontId="8" fillId="5" borderId="7" xfId="1" applyNumberFormat="1" applyFont="1" applyFill="1" applyBorder="1" applyAlignment="1">
      <alignment horizontal="right"/>
    </xf>
    <xf numFmtId="49" fontId="14" fillId="0" borderId="0" xfId="0" applyNumberFormat="1" applyFont="1" applyBorder="1" applyAlignment="1">
      <alignment horizontal="center"/>
    </xf>
    <xf numFmtId="4" fontId="8" fillId="3" borderId="0" xfId="1" applyNumberFormat="1" applyFont="1" applyFill="1" applyBorder="1" applyAlignment="1">
      <alignment horizontal="right"/>
    </xf>
    <xf numFmtId="0" fontId="15" fillId="0" borderId="0" xfId="0" applyFont="1" applyBorder="1" applyAlignment="1">
      <alignment horizontal="center"/>
    </xf>
    <xf numFmtId="2" fontId="15" fillId="0" borderId="0" xfId="0" applyNumberFormat="1" applyFont="1" applyBorder="1"/>
    <xf numFmtId="0" fontId="15" fillId="0" borderId="0" xfId="0" applyFont="1" applyBorder="1"/>
    <xf numFmtId="0" fontId="15" fillId="3" borderId="0" xfId="0" applyFont="1" applyFill="1" applyBorder="1"/>
    <xf numFmtId="0" fontId="13" fillId="3" borderId="0" xfId="0" applyFont="1" applyFill="1" applyBorder="1"/>
    <xf numFmtId="49" fontId="50" fillId="3" borderId="2" xfId="1" applyNumberFormat="1" applyFont="1" applyFill="1" applyBorder="1" applyAlignment="1">
      <alignment horizontal="left" wrapText="1"/>
    </xf>
    <xf numFmtId="49" fontId="20" fillId="3" borderId="2" xfId="1" applyNumberFormat="1" applyFont="1" applyFill="1" applyBorder="1" applyAlignment="1">
      <alignment horizontal="left" wrapText="1"/>
    </xf>
    <xf numFmtId="0" fontId="8" fillId="3" borderId="5" xfId="0" applyFont="1" applyFill="1" applyBorder="1" applyAlignment="1">
      <alignment wrapText="1"/>
    </xf>
    <xf numFmtId="0" fontId="8" fillId="0" borderId="5" xfId="0" applyFont="1" applyBorder="1" applyAlignment="1">
      <alignment wrapText="1"/>
    </xf>
    <xf numFmtId="49" fontId="20" fillId="3" borderId="2" xfId="1" applyNumberFormat="1" applyFont="1" applyFill="1" applyBorder="1" applyAlignment="1">
      <alignment horizontal="center" wrapText="1"/>
    </xf>
    <xf numFmtId="0" fontId="46" fillId="0" borderId="2" xfId="0" applyFont="1" applyBorder="1" applyAlignment="1"/>
    <xf numFmtId="0" fontId="18" fillId="3" borderId="5" xfId="1" applyFont="1" applyFill="1" applyBorder="1" applyAlignment="1">
      <alignment horizontal="left" wrapText="1"/>
    </xf>
    <xf numFmtId="4" fontId="47" fillId="3" borderId="15" xfId="0" applyNumberFormat="1" applyFont="1" applyFill="1" applyBorder="1"/>
    <xf numFmtId="4" fontId="47" fillId="3" borderId="2" xfId="0" applyNumberFormat="1" applyFont="1" applyFill="1" applyBorder="1"/>
    <xf numFmtId="4" fontId="47" fillId="3" borderId="19" xfId="0" applyNumberFormat="1" applyFont="1" applyFill="1" applyBorder="1"/>
    <xf numFmtId="4" fontId="47" fillId="0" borderId="19" xfId="0" applyNumberFormat="1" applyFont="1" applyFill="1" applyBorder="1"/>
    <xf numFmtId="0" fontId="4" fillId="0" borderId="2" xfId="0" applyFont="1" applyBorder="1" applyAlignment="1">
      <alignment horizontal="center"/>
    </xf>
    <xf numFmtId="4" fontId="10" fillId="14" borderId="2" xfId="1" applyNumberFormat="1" applyFont="1" applyFill="1" applyBorder="1" applyAlignment="1">
      <alignment horizontal="right"/>
    </xf>
    <xf numFmtId="167" fontId="47" fillId="3" borderId="11" xfId="0" applyNumberFormat="1" applyFont="1" applyFill="1" applyBorder="1"/>
    <xf numFmtId="49" fontId="8" fillId="3" borderId="35" xfId="0" applyNumberFormat="1" applyFont="1" applyFill="1" applyBorder="1" applyAlignment="1">
      <alignment horizontal="center"/>
    </xf>
    <xf numFmtId="4" fontId="47" fillId="3" borderId="54" xfId="0" applyNumberFormat="1" applyFont="1" applyFill="1" applyBorder="1"/>
    <xf numFmtId="49" fontId="15" fillId="3" borderId="1" xfId="1" applyNumberFormat="1" applyFont="1" applyFill="1" applyBorder="1" applyAlignment="1">
      <alignment horizontal="left" wrapText="1"/>
    </xf>
    <xf numFmtId="0" fontId="12" fillId="0" borderId="2" xfId="0" applyFont="1" applyBorder="1"/>
    <xf numFmtId="0" fontId="13" fillId="3" borderId="2" xfId="0" applyFont="1" applyFill="1" applyBorder="1"/>
    <xf numFmtId="0" fontId="9" fillId="3" borderId="2" xfId="1" applyFont="1" applyFill="1" applyBorder="1" applyAlignment="1">
      <alignment horizontal="left" wrapText="1"/>
    </xf>
    <xf numFmtId="49" fontId="9" fillId="13" borderId="50" xfId="0" applyNumberFormat="1" applyFont="1" applyFill="1" applyBorder="1" applyAlignment="1">
      <alignment horizontal="center"/>
    </xf>
    <xf numFmtId="49" fontId="50" fillId="13" borderId="4" xfId="1" applyNumberFormat="1" applyFont="1" applyFill="1" applyBorder="1" applyAlignment="1">
      <alignment horizontal="left" wrapText="1"/>
    </xf>
    <xf numFmtId="0" fontId="8" fillId="13" borderId="55" xfId="1" applyFont="1" applyFill="1" applyBorder="1" applyAlignment="1">
      <alignment horizontal="left" wrapText="1"/>
    </xf>
    <xf numFmtId="4" fontId="14" fillId="13" borderId="2" xfId="1" applyNumberFormat="1" applyFont="1" applyFill="1" applyBorder="1" applyAlignment="1">
      <alignment horizontal="right"/>
    </xf>
    <xf numFmtId="3" fontId="9" fillId="3" borderId="11" xfId="1" applyNumberFormat="1" applyFont="1" applyFill="1" applyBorder="1" applyAlignment="1">
      <alignment horizontal="center" vertical="center"/>
    </xf>
    <xf numFmtId="49" fontId="14" fillId="7" borderId="36" xfId="0" applyNumberFormat="1" applyFont="1" applyFill="1" applyBorder="1" applyAlignment="1">
      <alignment horizontal="center"/>
    </xf>
    <xf numFmtId="4" fontId="14" fillId="7" borderId="11" xfId="1" applyNumberFormat="1" applyFont="1" applyFill="1" applyBorder="1" applyAlignment="1">
      <alignment horizontal="right"/>
    </xf>
    <xf numFmtId="49" fontId="14" fillId="7" borderId="50" xfId="0" applyNumberFormat="1" applyFont="1" applyFill="1" applyBorder="1" applyAlignment="1">
      <alignment horizontal="center"/>
    </xf>
    <xf numFmtId="49" fontId="14" fillId="3" borderId="36" xfId="0" applyNumberFormat="1" applyFont="1" applyFill="1" applyBorder="1" applyAlignment="1">
      <alignment horizontal="center"/>
    </xf>
    <xf numFmtId="4" fontId="14" fillId="3" borderId="11" xfId="1" applyNumberFormat="1" applyFont="1" applyFill="1" applyBorder="1" applyAlignment="1">
      <alignment horizontal="right"/>
    </xf>
    <xf numFmtId="49" fontId="10" fillId="3" borderId="36" xfId="0" applyNumberFormat="1" applyFont="1" applyFill="1" applyBorder="1" applyAlignment="1">
      <alignment horizontal="center"/>
    </xf>
    <xf numFmtId="4" fontId="10" fillId="3" borderId="11" xfId="1" applyNumberFormat="1" applyFont="1" applyFill="1" applyBorder="1" applyAlignment="1">
      <alignment horizontal="right"/>
    </xf>
    <xf numFmtId="4" fontId="14" fillId="13" borderId="11" xfId="1" applyNumberFormat="1" applyFont="1" applyFill="1" applyBorder="1" applyAlignment="1">
      <alignment horizontal="right"/>
    </xf>
    <xf numFmtId="4" fontId="18" fillId="3" borderId="11" xfId="1" applyNumberFormat="1" applyFont="1" applyFill="1" applyBorder="1" applyAlignment="1">
      <alignment horizontal="right"/>
    </xf>
    <xf numFmtId="4" fontId="20" fillId="3" borderId="11" xfId="1" applyNumberFormat="1" applyFont="1" applyFill="1" applyBorder="1" applyAlignment="1">
      <alignment horizontal="right"/>
    </xf>
    <xf numFmtId="0" fontId="48" fillId="3" borderId="0" xfId="0" applyFont="1" applyFill="1" applyBorder="1"/>
    <xf numFmtId="49" fontId="10" fillId="3" borderId="38" xfId="0" applyNumberFormat="1" applyFont="1" applyFill="1" applyBorder="1" applyAlignment="1">
      <alignment horizontal="center"/>
    </xf>
    <xf numFmtId="49" fontId="20" fillId="3" borderId="23" xfId="1" applyNumberFormat="1" applyFont="1" applyFill="1" applyBorder="1" applyAlignment="1">
      <alignment horizontal="left" wrapText="1"/>
    </xf>
    <xf numFmtId="0" fontId="20" fillId="3" borderId="12" xfId="0" applyFont="1" applyFill="1" applyBorder="1" applyAlignment="1">
      <alignment wrapText="1"/>
    </xf>
    <xf numFmtId="4" fontId="10" fillId="3" borderId="12" xfId="1" applyNumberFormat="1" applyFont="1" applyFill="1" applyBorder="1" applyAlignment="1"/>
    <xf numFmtId="4" fontId="10" fillId="3" borderId="12" xfId="0" applyNumberFormat="1" applyFont="1" applyFill="1" applyBorder="1" applyAlignment="1"/>
    <xf numFmtId="4" fontId="20" fillId="3" borderId="12" xfId="1" applyNumberFormat="1" applyFont="1" applyFill="1" applyBorder="1" applyAlignment="1"/>
    <xf numFmtId="4" fontId="20" fillId="3" borderId="12" xfId="0" applyNumberFormat="1" applyFont="1" applyFill="1" applyBorder="1" applyAlignment="1"/>
    <xf numFmtId="4" fontId="10" fillId="3" borderId="54" xfId="1" applyNumberFormat="1" applyFont="1" applyFill="1" applyBorder="1" applyAlignment="1"/>
    <xf numFmtId="0" fontId="8" fillId="3" borderId="1" xfId="1" applyFont="1" applyFill="1" applyBorder="1" applyAlignment="1">
      <alignment horizontal="left" wrapText="1"/>
    </xf>
    <xf numFmtId="4" fontId="5" fillId="0" borderId="0" xfId="0" applyNumberFormat="1" applyFont="1" applyAlignment="1">
      <alignment horizontal="right" vertical="center" wrapText="1"/>
    </xf>
    <xf numFmtId="0" fontId="0" fillId="0" borderId="0" xfId="0" applyAlignment="1"/>
    <xf numFmtId="0" fontId="14" fillId="7" borderId="8" xfId="1" applyFont="1" applyFill="1" applyBorder="1" applyAlignment="1">
      <alignment horizontal="left" wrapText="1"/>
    </xf>
    <xf numFmtId="0" fontId="13" fillId="7" borderId="10" xfId="0" applyFont="1" applyFill="1" applyBorder="1" applyAlignment="1"/>
    <xf numFmtId="0" fontId="13" fillId="7" borderId="5" xfId="0" applyFont="1" applyFill="1" applyBorder="1" applyAlignment="1"/>
    <xf numFmtId="0" fontId="4" fillId="0" borderId="2" xfId="1" applyFont="1" applyBorder="1" applyAlignment="1">
      <alignment horizontal="center" vertical="center" wrapText="1"/>
    </xf>
    <xf numFmtId="0" fontId="0" fillId="0" borderId="2" xfId="0" applyBorder="1" applyAlignment="1"/>
    <xf numFmtId="49" fontId="10" fillId="0" borderId="2" xfId="0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21" fillId="0" borderId="0" xfId="0" applyFont="1" applyAlignment="1">
      <alignment horizontal="left"/>
    </xf>
    <xf numFmtId="0" fontId="4" fillId="3" borderId="2" xfId="0" applyFont="1" applyFill="1" applyBorder="1" applyAlignment="1">
      <alignment horizontal="center"/>
    </xf>
    <xf numFmtId="0" fontId="46" fillId="0" borderId="2" xfId="0" applyFont="1" applyBorder="1" applyAlignment="1"/>
    <xf numFmtId="0" fontId="4" fillId="0" borderId="2" xfId="0" applyFont="1" applyFill="1" applyBorder="1" applyAlignment="1">
      <alignment horizontal="center"/>
    </xf>
    <xf numFmtId="0" fontId="60" fillId="0" borderId="0" xfId="0" applyFont="1" applyAlignment="1">
      <alignment horizontal="right" wrapText="1"/>
    </xf>
    <xf numFmtId="4" fontId="6" fillId="0" borderId="0" xfId="0" applyNumberFormat="1" applyFont="1" applyAlignment="1">
      <alignment horizontal="right" vertical="center" wrapText="1"/>
    </xf>
    <xf numFmtId="0" fontId="0" fillId="0" borderId="0" xfId="0" applyFont="1" applyAlignment="1"/>
    <xf numFmtId="0" fontId="4" fillId="0" borderId="8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9" fillId="7" borderId="8" xfId="1" applyFont="1" applyFill="1" applyBorder="1" applyAlignment="1">
      <alignment horizontal="left" wrapText="1"/>
    </xf>
    <xf numFmtId="0" fontId="52" fillId="7" borderId="10" xfId="0" applyFont="1" applyFill="1" applyBorder="1" applyAlignment="1"/>
    <xf numFmtId="0" fontId="52" fillId="7" borderId="5" xfId="0" applyFont="1" applyFill="1" applyBorder="1" applyAlignment="1"/>
    <xf numFmtId="0" fontId="4" fillId="3" borderId="8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14" fillId="7" borderId="8" xfId="1" applyFont="1" applyFill="1" applyBorder="1" applyAlignment="1">
      <alignment horizontal="left" vertical="top" wrapText="1"/>
    </xf>
    <xf numFmtId="0" fontId="13" fillId="7" borderId="37" xfId="0" applyFont="1" applyFill="1" applyBorder="1" applyAlignment="1"/>
    <xf numFmtId="49" fontId="8" fillId="0" borderId="56" xfId="0" applyNumberFormat="1" applyFont="1" applyBorder="1" applyAlignment="1">
      <alignment horizontal="center"/>
    </xf>
    <xf numFmtId="0" fontId="52" fillId="0" borderId="36" xfId="0" applyFont="1" applyBorder="1" applyAlignment="1">
      <alignment horizontal="center"/>
    </xf>
    <xf numFmtId="0" fontId="9" fillId="0" borderId="52" xfId="1" applyFont="1" applyBorder="1" applyAlignment="1">
      <alignment horizontal="center" vertical="center" wrapText="1"/>
    </xf>
    <xf numFmtId="0" fontId="52" fillId="0" borderId="2" xfId="0" applyFont="1" applyBorder="1" applyAlignment="1"/>
    <xf numFmtId="0" fontId="9" fillId="0" borderId="52" xfId="0" applyFont="1" applyBorder="1" applyAlignment="1">
      <alignment horizontal="center"/>
    </xf>
    <xf numFmtId="0" fontId="52" fillId="0" borderId="52" xfId="0" applyFont="1" applyBorder="1" applyAlignment="1"/>
    <xf numFmtId="0" fontId="9" fillId="0" borderId="52" xfId="0" applyFont="1" applyFill="1" applyBorder="1" applyAlignment="1">
      <alignment horizontal="center"/>
    </xf>
    <xf numFmtId="0" fontId="9" fillId="3" borderId="52" xfId="0" applyFont="1" applyFill="1" applyBorder="1" applyAlignment="1">
      <alignment horizontal="center"/>
    </xf>
    <xf numFmtId="0" fontId="9" fillId="3" borderId="53" xfId="0" applyFont="1" applyFill="1" applyBorder="1" applyAlignment="1">
      <alignment horizontal="center"/>
    </xf>
    <xf numFmtId="49" fontId="8" fillId="0" borderId="2" xfId="0" applyNumberFormat="1" applyFont="1" applyBorder="1" applyAlignment="1">
      <alignment horizontal="center"/>
    </xf>
    <xf numFmtId="0" fontId="52" fillId="0" borderId="2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50" fillId="7" borderId="8" xfId="1" applyFont="1" applyFill="1" applyBorder="1" applyAlignment="1">
      <alignment horizontal="left" vertical="top" wrapText="1"/>
    </xf>
    <xf numFmtId="0" fontId="54" fillId="7" borderId="10" xfId="0" applyFont="1" applyFill="1" applyBorder="1" applyAlignment="1"/>
    <xf numFmtId="0" fontId="54" fillId="7" borderId="5" xfId="0" applyFont="1" applyFill="1" applyBorder="1" applyAlignment="1"/>
    <xf numFmtId="0" fontId="9" fillId="0" borderId="2" xfId="1" applyFont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/>
    </xf>
    <xf numFmtId="0" fontId="9" fillId="7" borderId="8" xfId="1" applyFont="1" applyFill="1" applyBorder="1" applyAlignment="1">
      <alignment horizontal="left" vertical="top" wrapText="1"/>
    </xf>
    <xf numFmtId="0" fontId="9" fillId="3" borderId="17" xfId="0" applyFont="1" applyFill="1" applyBorder="1" applyAlignment="1">
      <alignment horizontal="center"/>
    </xf>
    <xf numFmtId="0" fontId="9" fillId="3" borderId="21" xfId="0" applyFont="1" applyFill="1" applyBorder="1" applyAlignment="1">
      <alignment horizontal="center"/>
    </xf>
    <xf numFmtId="0" fontId="6" fillId="0" borderId="1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vertical="center" wrapText="1"/>
    </xf>
    <xf numFmtId="0" fontId="6" fillId="0" borderId="6" xfId="0" applyFont="1" applyFill="1" applyBorder="1" applyAlignment="1">
      <alignment vertical="center" wrapText="1"/>
    </xf>
    <xf numFmtId="0" fontId="29" fillId="3" borderId="0" xfId="0" applyFont="1" applyFill="1" applyBorder="1" applyAlignment="1"/>
    <xf numFmtId="0" fontId="25" fillId="3" borderId="0" xfId="0" applyFont="1" applyFill="1" applyAlignment="1">
      <alignment horizontal="center"/>
    </xf>
    <xf numFmtId="0" fontId="6" fillId="3" borderId="0" xfId="0" applyFont="1" applyFill="1" applyAlignment="1">
      <alignment horizontal="center"/>
    </xf>
    <xf numFmtId="0" fontId="25" fillId="3" borderId="0" xfId="0" applyFont="1" applyFill="1" applyBorder="1" applyAlignment="1">
      <alignment horizontal="center"/>
    </xf>
    <xf numFmtId="0" fontId="26" fillId="3" borderId="0" xfId="0" applyFont="1" applyFill="1" applyAlignment="1">
      <alignment horizontal="center"/>
    </xf>
    <xf numFmtId="0" fontId="6" fillId="0" borderId="22" xfId="0" applyFont="1" applyFill="1" applyBorder="1" applyAlignment="1">
      <alignment vertical="top" wrapText="1"/>
    </xf>
    <xf numFmtId="0" fontId="0" fillId="0" borderId="22" xfId="0" applyFill="1" applyBorder="1" applyAlignment="1">
      <alignment vertical="top" wrapText="1"/>
    </xf>
    <xf numFmtId="0" fontId="6" fillId="0" borderId="0" xfId="0" applyFont="1" applyFill="1" applyAlignment="1"/>
    <xf numFmtId="0" fontId="8" fillId="0" borderId="27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7" fillId="0" borderId="32" xfId="0" applyFont="1" applyBorder="1" applyAlignment="1">
      <alignment horizontal="center" vertic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49" fontId="9" fillId="0" borderId="8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49" fontId="9" fillId="0" borderId="8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0" fillId="0" borderId="37" xfId="0" applyBorder="1" applyAlignment="1">
      <alignment horizontal="center" wrapText="1"/>
    </xf>
    <xf numFmtId="0" fontId="8" fillId="0" borderId="15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4" fontId="10" fillId="0" borderId="0" xfId="0" applyNumberFormat="1" applyFont="1" applyAlignment="1">
      <alignment horizontal="right" vertical="center" wrapText="1"/>
    </xf>
    <xf numFmtId="0" fontId="18" fillId="7" borderId="8" xfId="1" applyFont="1" applyFill="1" applyBorder="1" applyAlignment="1">
      <alignment horizontal="left" wrapText="1"/>
    </xf>
    <xf numFmtId="0" fontId="19" fillId="7" borderId="10" xfId="0" applyFont="1" applyFill="1" applyBorder="1" applyAlignment="1"/>
    <xf numFmtId="0" fontId="19" fillId="7" borderId="5" xfId="0" applyFont="1" applyFill="1" applyBorder="1" applyAlignment="1"/>
    <xf numFmtId="0" fontId="13" fillId="0" borderId="2" xfId="0" applyFont="1" applyBorder="1" applyAlignment="1">
      <alignment horizontal="center"/>
    </xf>
    <xf numFmtId="0" fontId="14" fillId="0" borderId="2" xfId="1" applyFont="1" applyBorder="1" applyAlignment="1">
      <alignment horizontal="center" vertical="center" wrapText="1"/>
    </xf>
    <xf numFmtId="0" fontId="13" fillId="0" borderId="2" xfId="0" applyFont="1" applyBorder="1" applyAlignment="1"/>
    <xf numFmtId="0" fontId="14" fillId="0" borderId="2" xfId="0" applyFont="1" applyBorder="1" applyAlignment="1">
      <alignment horizontal="center"/>
    </xf>
    <xf numFmtId="0" fontId="14" fillId="0" borderId="0" xfId="0" applyFont="1" applyAlignment="1">
      <alignment horizontal="left"/>
    </xf>
    <xf numFmtId="0" fontId="14" fillId="0" borderId="2" xfId="0" applyFont="1" applyFill="1" applyBorder="1" applyAlignment="1">
      <alignment horizontal="center"/>
    </xf>
    <xf numFmtId="0" fontId="14" fillId="3" borderId="2" xfId="0" applyFont="1" applyFill="1" applyBorder="1" applyAlignment="1">
      <alignment horizontal="center"/>
    </xf>
  </cellXfs>
  <cellStyles count="65">
    <cellStyle name="br" xfId="17"/>
    <cellStyle name="col" xfId="18"/>
    <cellStyle name="style0" xfId="19"/>
    <cellStyle name="td" xfId="20"/>
    <cellStyle name="tr" xfId="21"/>
    <cellStyle name="xl21" xfId="22"/>
    <cellStyle name="xl22" xfId="23"/>
    <cellStyle name="xl23" xfId="24"/>
    <cellStyle name="xl24" xfId="25"/>
    <cellStyle name="xl25" xfId="26"/>
    <cellStyle name="xl26" xfId="15"/>
    <cellStyle name="xl27" xfId="27"/>
    <cellStyle name="xl28" xfId="28"/>
    <cellStyle name="xl29" xfId="29"/>
    <cellStyle name="xl30" xfId="30"/>
    <cellStyle name="xl31" xfId="9"/>
    <cellStyle name="xl31 2" xfId="31"/>
    <cellStyle name="xl32" xfId="10"/>
    <cellStyle name="xl32 2" xfId="32"/>
    <cellStyle name="xl33" xfId="33"/>
    <cellStyle name="xl34" xfId="13"/>
    <cellStyle name="xl34 2" xfId="34"/>
    <cellStyle name="xl35" xfId="11"/>
    <cellStyle name="xl35 2" xfId="35"/>
    <cellStyle name="xl36" xfId="36"/>
    <cellStyle name="xl37" xfId="37"/>
    <cellStyle name="xl38" xfId="38"/>
    <cellStyle name="xl39" xfId="14"/>
    <cellStyle name="xl39 2" xfId="39"/>
    <cellStyle name="xl40" xfId="40"/>
    <cellStyle name="xl41" xfId="41"/>
    <cellStyle name="xl42" xfId="42"/>
    <cellStyle name="xl43" xfId="43"/>
    <cellStyle name="xl44" xfId="44"/>
    <cellStyle name="xl45" xfId="45"/>
    <cellStyle name="xl46" xfId="46"/>
    <cellStyle name="xl47" xfId="47"/>
    <cellStyle name="xl48" xfId="48"/>
    <cellStyle name="xl49" xfId="49"/>
    <cellStyle name="xl50" xfId="50"/>
    <cellStyle name="xl51" xfId="51"/>
    <cellStyle name="xl52" xfId="52"/>
    <cellStyle name="xl53" xfId="53"/>
    <cellStyle name="xl54" xfId="54"/>
    <cellStyle name="xl55" xfId="55"/>
    <cellStyle name="xl56" xfId="56"/>
    <cellStyle name="xl57" xfId="57"/>
    <cellStyle name="xl58" xfId="58"/>
    <cellStyle name="xl59" xfId="59"/>
    <cellStyle name="xl60" xfId="60"/>
    <cellStyle name="xl61" xfId="61"/>
    <cellStyle name="xl62" xfId="62"/>
    <cellStyle name="xl63" xfId="63"/>
    <cellStyle name="xl64" xfId="64"/>
    <cellStyle name="Обычный" xfId="0" builtinId="0"/>
    <cellStyle name="Обычный 10" xfId="3"/>
    <cellStyle name="Обычный 11" xfId="16"/>
    <cellStyle name="Обычный 2" xfId="1"/>
    <cellStyle name="Обычный 3" xfId="2"/>
    <cellStyle name="Обычный 4" xfId="5"/>
    <cellStyle name="Обычный 5" xfId="4"/>
    <cellStyle name="Обычный 6" xfId="6"/>
    <cellStyle name="Обычный 7" xfId="7"/>
    <cellStyle name="Обычный 8" xfId="8"/>
    <cellStyle name="Обычный 9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I73"/>
  <sheetViews>
    <sheetView workbookViewId="0">
      <selection activeCell="J14" sqref="J14"/>
    </sheetView>
  </sheetViews>
  <sheetFormatPr defaultRowHeight="15" x14ac:dyDescent="0.25"/>
  <cols>
    <col min="1" max="1" width="8.140625" customWidth="1"/>
    <col min="2" max="2" width="45.5703125" customWidth="1"/>
    <col min="3" max="3" width="16.5703125" customWidth="1"/>
    <col min="4" max="4" width="9.7109375" customWidth="1"/>
    <col min="5" max="5" width="10.85546875" customWidth="1"/>
    <col min="6" max="6" width="12.42578125" customWidth="1"/>
  </cols>
  <sheetData>
    <row r="1" spans="1:6" ht="57" x14ac:dyDescent="0.25">
      <c r="A1" s="58"/>
      <c r="B1" s="62" t="s">
        <v>106</v>
      </c>
      <c r="C1" s="62" t="s">
        <v>12</v>
      </c>
      <c r="D1" s="62" t="s">
        <v>48</v>
      </c>
      <c r="E1" s="62" t="s">
        <v>102</v>
      </c>
      <c r="F1" s="62" t="s">
        <v>103</v>
      </c>
    </row>
    <row r="2" spans="1:6" ht="29.25" x14ac:dyDescent="0.25">
      <c r="A2" s="17" t="s">
        <v>40</v>
      </c>
      <c r="B2" s="30" t="s">
        <v>43</v>
      </c>
      <c r="C2" s="38"/>
      <c r="D2" s="4" t="s">
        <v>1</v>
      </c>
      <c r="E2" s="32">
        <f>E3+E5</f>
        <v>3243.7530000000002</v>
      </c>
      <c r="F2" s="32">
        <f>F3+F5</f>
        <v>2511.0529999999999</v>
      </c>
    </row>
    <row r="3" spans="1:6" ht="15.75" x14ac:dyDescent="0.25">
      <c r="A3" s="39"/>
      <c r="B3" s="40"/>
      <c r="C3" s="38"/>
      <c r="D3" s="5" t="s">
        <v>2</v>
      </c>
      <c r="E3" s="33">
        <f>SUM(E7:E16)</f>
        <v>1226.8430000000001</v>
      </c>
      <c r="F3" s="33">
        <f>SUM(F7:F16)</f>
        <v>1226.8430000000001</v>
      </c>
    </row>
    <row r="4" spans="1:6" ht="15.75" x14ac:dyDescent="0.25">
      <c r="A4" s="39"/>
      <c r="B4" s="40"/>
      <c r="C4" s="38"/>
      <c r="D4" s="5" t="s">
        <v>3</v>
      </c>
      <c r="E4" s="33"/>
      <c r="F4" s="33"/>
    </row>
    <row r="5" spans="1:6" ht="15.75" x14ac:dyDescent="0.25">
      <c r="A5" s="39"/>
      <c r="B5" s="40"/>
      <c r="C5" s="38"/>
      <c r="D5" s="5" t="s">
        <v>4</v>
      </c>
      <c r="E5" s="32">
        <f>SUM(E18:E33)</f>
        <v>2016.91</v>
      </c>
      <c r="F5" s="32">
        <f>SUM(F18:F33)</f>
        <v>1284.21</v>
      </c>
    </row>
    <row r="6" spans="1:6" ht="11.25" customHeight="1" x14ac:dyDescent="0.25">
      <c r="A6" s="26"/>
      <c r="B6" s="14" t="s">
        <v>59</v>
      </c>
      <c r="C6" s="12"/>
      <c r="D6" s="7"/>
      <c r="E6" s="22"/>
      <c r="F6" s="26"/>
    </row>
    <row r="7" spans="1:6" ht="30" x14ac:dyDescent="0.25">
      <c r="A7" s="26"/>
      <c r="B7" s="1" t="s">
        <v>60</v>
      </c>
      <c r="C7" s="8" t="s">
        <v>56</v>
      </c>
      <c r="D7" s="7" t="s">
        <v>2</v>
      </c>
      <c r="E7" s="29">
        <v>67.819000000000003</v>
      </c>
      <c r="F7" s="60">
        <f>E7</f>
        <v>67.819000000000003</v>
      </c>
    </row>
    <row r="8" spans="1:6" ht="30" x14ac:dyDescent="0.25">
      <c r="A8" s="26"/>
      <c r="B8" s="1" t="s">
        <v>60</v>
      </c>
      <c r="C8" s="8" t="s">
        <v>61</v>
      </c>
      <c r="D8" s="7" t="s">
        <v>2</v>
      </c>
      <c r="E8" s="29">
        <v>67.819000000000003</v>
      </c>
      <c r="F8" s="60">
        <f t="shared" ref="F8:F33" si="0">E8</f>
        <v>67.819000000000003</v>
      </c>
    </row>
    <row r="9" spans="1:6" ht="30" x14ac:dyDescent="0.25">
      <c r="A9" s="26"/>
      <c r="B9" s="2" t="s">
        <v>86</v>
      </c>
      <c r="C9" s="10" t="s">
        <v>19</v>
      </c>
      <c r="D9" s="7" t="s">
        <v>2</v>
      </c>
      <c r="E9" s="29">
        <v>67.819000000000003</v>
      </c>
      <c r="F9" s="60">
        <f t="shared" si="0"/>
        <v>67.819000000000003</v>
      </c>
    </row>
    <row r="10" spans="1:6" x14ac:dyDescent="0.25">
      <c r="A10" s="26"/>
      <c r="B10" s="2" t="s">
        <v>87</v>
      </c>
      <c r="C10" s="10" t="s">
        <v>22</v>
      </c>
      <c r="D10" s="7" t="s">
        <v>2</v>
      </c>
      <c r="E10" s="29">
        <v>491.58199999999999</v>
      </c>
      <c r="F10" s="60">
        <f t="shared" si="0"/>
        <v>491.58199999999999</v>
      </c>
    </row>
    <row r="11" spans="1:6" ht="30" x14ac:dyDescent="0.25">
      <c r="A11" s="26"/>
      <c r="B11" s="1" t="s">
        <v>62</v>
      </c>
      <c r="C11" s="8" t="s">
        <v>27</v>
      </c>
      <c r="D11" s="7" t="s">
        <v>2</v>
      </c>
      <c r="E11" s="41">
        <v>92</v>
      </c>
      <c r="F11" s="61">
        <f t="shared" si="0"/>
        <v>92</v>
      </c>
    </row>
    <row r="12" spans="1:6" ht="30" x14ac:dyDescent="0.25">
      <c r="A12" s="26"/>
      <c r="B12" s="1" t="s">
        <v>63</v>
      </c>
      <c r="C12" s="8" t="s">
        <v>25</v>
      </c>
      <c r="D12" s="7" t="s">
        <v>2</v>
      </c>
      <c r="E12" s="41">
        <v>98</v>
      </c>
      <c r="F12" s="61">
        <f t="shared" si="0"/>
        <v>98</v>
      </c>
    </row>
    <row r="13" spans="1:6" x14ac:dyDescent="0.25">
      <c r="A13" s="26"/>
      <c r="B13" s="1" t="s">
        <v>64</v>
      </c>
      <c r="C13" s="8" t="s">
        <v>31</v>
      </c>
      <c r="D13" s="7" t="s">
        <v>2</v>
      </c>
      <c r="E13" s="29">
        <v>176.304</v>
      </c>
      <c r="F13" s="61">
        <f t="shared" si="0"/>
        <v>176.304</v>
      </c>
    </row>
    <row r="14" spans="1:6" ht="30" x14ac:dyDescent="0.25">
      <c r="A14" s="26"/>
      <c r="B14" s="2" t="s">
        <v>62</v>
      </c>
      <c r="C14" s="10" t="s">
        <v>89</v>
      </c>
      <c r="D14" s="7" t="s">
        <v>2</v>
      </c>
      <c r="E14" s="41">
        <v>25</v>
      </c>
      <c r="F14" s="61">
        <f t="shared" si="0"/>
        <v>25</v>
      </c>
    </row>
    <row r="15" spans="1:6" ht="30" x14ac:dyDescent="0.25">
      <c r="A15" s="26"/>
      <c r="B15" s="2" t="s">
        <v>62</v>
      </c>
      <c r="C15" s="10" t="s">
        <v>88</v>
      </c>
      <c r="D15" s="7" t="s">
        <v>2</v>
      </c>
      <c r="E15" s="41">
        <v>57.5</v>
      </c>
      <c r="F15" s="61">
        <f t="shared" si="0"/>
        <v>57.5</v>
      </c>
    </row>
    <row r="16" spans="1:6" ht="30" x14ac:dyDescent="0.25">
      <c r="A16" s="26"/>
      <c r="B16" s="2" t="s">
        <v>62</v>
      </c>
      <c r="C16" s="10" t="s">
        <v>29</v>
      </c>
      <c r="D16" s="7" t="s">
        <v>2</v>
      </c>
      <c r="E16" s="41">
        <v>83</v>
      </c>
      <c r="F16" s="61">
        <f t="shared" si="0"/>
        <v>83</v>
      </c>
    </row>
    <row r="17" spans="1:9" x14ac:dyDescent="0.25">
      <c r="A17" s="26"/>
      <c r="B17" s="14" t="s">
        <v>15</v>
      </c>
      <c r="C17" s="12"/>
      <c r="D17" s="7"/>
      <c r="E17" s="22"/>
      <c r="F17" s="48">
        <f t="shared" si="0"/>
        <v>0</v>
      </c>
    </row>
    <row r="18" spans="1:9" ht="30" x14ac:dyDescent="0.25">
      <c r="A18" s="26"/>
      <c r="B18" s="2" t="s">
        <v>85</v>
      </c>
      <c r="C18" s="10" t="s">
        <v>31</v>
      </c>
      <c r="D18" s="7" t="s">
        <v>4</v>
      </c>
      <c r="E18" s="41">
        <v>486.71</v>
      </c>
      <c r="F18" s="48">
        <f t="shared" si="0"/>
        <v>486.71</v>
      </c>
    </row>
    <row r="19" spans="1:9" ht="30" x14ac:dyDescent="0.25">
      <c r="A19" s="26"/>
      <c r="B19" s="2" t="s">
        <v>107</v>
      </c>
      <c r="C19" s="8" t="s">
        <v>23</v>
      </c>
      <c r="D19" s="7" t="s">
        <v>4</v>
      </c>
      <c r="E19" s="41">
        <v>16</v>
      </c>
      <c r="F19" s="48">
        <f t="shared" si="0"/>
        <v>16</v>
      </c>
    </row>
    <row r="20" spans="1:9" ht="30" x14ac:dyDescent="0.25">
      <c r="A20" s="26"/>
      <c r="B20" s="1" t="s">
        <v>60</v>
      </c>
      <c r="C20" s="8" t="s">
        <v>19</v>
      </c>
      <c r="D20" s="7" t="s">
        <v>4</v>
      </c>
      <c r="E20" s="41"/>
      <c r="F20" s="48"/>
      <c r="G20" s="25"/>
      <c r="H20" s="25"/>
      <c r="I20" s="25" t="s">
        <v>108</v>
      </c>
    </row>
    <row r="21" spans="1:9" ht="30" x14ac:dyDescent="0.25">
      <c r="A21" s="26"/>
      <c r="B21" s="1" t="s">
        <v>62</v>
      </c>
      <c r="C21" s="8" t="s">
        <v>27</v>
      </c>
      <c r="D21" s="7" t="s">
        <v>4</v>
      </c>
      <c r="E21" s="41">
        <v>15</v>
      </c>
      <c r="F21" s="48">
        <f t="shared" si="0"/>
        <v>15</v>
      </c>
      <c r="G21" s="25" t="s">
        <v>109</v>
      </c>
      <c r="H21" s="25">
        <v>1832.0050000000001</v>
      </c>
      <c r="I21" s="25">
        <v>296.91399999999999</v>
      </c>
    </row>
    <row r="22" spans="1:9" ht="30" x14ac:dyDescent="0.25">
      <c r="A22" s="26"/>
      <c r="B22" s="1" t="s">
        <v>65</v>
      </c>
      <c r="C22" s="8" t="s">
        <v>66</v>
      </c>
      <c r="D22" s="7" t="s">
        <v>4</v>
      </c>
      <c r="E22" s="41">
        <v>732.7</v>
      </c>
      <c r="F22" s="48">
        <v>0</v>
      </c>
    </row>
    <row r="23" spans="1:9" ht="30" x14ac:dyDescent="0.25">
      <c r="A23" s="26"/>
      <c r="B23" s="1" t="s">
        <v>84</v>
      </c>
      <c r="C23" s="8" t="s">
        <v>83</v>
      </c>
      <c r="D23" s="7" t="s">
        <v>4</v>
      </c>
      <c r="E23" s="41">
        <v>70</v>
      </c>
      <c r="F23" s="48">
        <f t="shared" si="0"/>
        <v>70</v>
      </c>
    </row>
    <row r="24" spans="1:9" ht="30" x14ac:dyDescent="0.25">
      <c r="A24" s="26"/>
      <c r="B24" s="1" t="s">
        <v>67</v>
      </c>
      <c r="C24" s="8" t="s">
        <v>29</v>
      </c>
      <c r="D24" s="7" t="s">
        <v>4</v>
      </c>
      <c r="E24" s="41">
        <v>69</v>
      </c>
      <c r="F24" s="48">
        <f t="shared" si="0"/>
        <v>69</v>
      </c>
    </row>
    <row r="25" spans="1:9" ht="30" x14ac:dyDescent="0.25">
      <c r="A25" s="26"/>
      <c r="B25" s="1" t="s">
        <v>68</v>
      </c>
      <c r="C25" s="8" t="s">
        <v>29</v>
      </c>
      <c r="D25" s="7" t="s">
        <v>4</v>
      </c>
      <c r="E25" s="41">
        <v>20</v>
      </c>
      <c r="F25" s="48">
        <f t="shared" si="0"/>
        <v>20</v>
      </c>
    </row>
    <row r="26" spans="1:9" ht="30" x14ac:dyDescent="0.25">
      <c r="A26" s="26"/>
      <c r="B26" s="1" t="s">
        <v>69</v>
      </c>
      <c r="C26" s="8" t="s">
        <v>70</v>
      </c>
      <c r="D26" s="7" t="s">
        <v>4</v>
      </c>
      <c r="E26" s="41">
        <v>80</v>
      </c>
      <c r="F26" s="48">
        <f t="shared" si="0"/>
        <v>80</v>
      </c>
    </row>
    <row r="27" spans="1:9" ht="15.75" customHeight="1" x14ac:dyDescent="0.25">
      <c r="A27" s="26"/>
      <c r="B27" s="1" t="s">
        <v>96</v>
      </c>
      <c r="C27" s="8" t="s">
        <v>70</v>
      </c>
      <c r="D27" s="7" t="s">
        <v>4</v>
      </c>
      <c r="E27" s="41">
        <v>130</v>
      </c>
      <c r="F27" s="48">
        <f t="shared" si="0"/>
        <v>130</v>
      </c>
    </row>
    <row r="28" spans="1:9" ht="30" x14ac:dyDescent="0.25">
      <c r="A28" s="26"/>
      <c r="B28" s="1" t="s">
        <v>71</v>
      </c>
      <c r="C28" s="8" t="s">
        <v>9</v>
      </c>
      <c r="D28" s="7" t="s">
        <v>4</v>
      </c>
      <c r="E28" s="41">
        <v>100</v>
      </c>
      <c r="F28" s="48">
        <f t="shared" si="0"/>
        <v>100</v>
      </c>
    </row>
    <row r="29" spans="1:9" ht="30" x14ac:dyDescent="0.25">
      <c r="A29" s="26"/>
      <c r="B29" s="1" t="s">
        <v>98</v>
      </c>
      <c r="C29" s="8" t="s">
        <v>9</v>
      </c>
      <c r="D29" s="7" t="s">
        <v>4</v>
      </c>
      <c r="E29" s="41">
        <v>100</v>
      </c>
      <c r="F29" s="48">
        <f t="shared" si="0"/>
        <v>100</v>
      </c>
    </row>
    <row r="30" spans="1:9" ht="30" x14ac:dyDescent="0.25">
      <c r="A30" s="26"/>
      <c r="B30" s="1" t="s">
        <v>67</v>
      </c>
      <c r="C30" s="8" t="s">
        <v>9</v>
      </c>
      <c r="D30" s="7" t="s">
        <v>4</v>
      </c>
      <c r="E30" s="41">
        <v>42.5</v>
      </c>
      <c r="F30" s="48">
        <f t="shared" si="0"/>
        <v>42.5</v>
      </c>
    </row>
    <row r="31" spans="1:9" ht="30" x14ac:dyDescent="0.25">
      <c r="A31" s="26"/>
      <c r="B31" s="1" t="s">
        <v>72</v>
      </c>
      <c r="C31" s="8" t="s">
        <v>9</v>
      </c>
      <c r="D31" s="7" t="s">
        <v>4</v>
      </c>
      <c r="E31" s="41">
        <v>50</v>
      </c>
      <c r="F31" s="48">
        <f t="shared" si="0"/>
        <v>50</v>
      </c>
    </row>
    <row r="32" spans="1:9" x14ac:dyDescent="0.25">
      <c r="A32" s="26"/>
      <c r="B32" s="1" t="s">
        <v>73</v>
      </c>
      <c r="C32" s="8" t="s">
        <v>20</v>
      </c>
      <c r="D32" s="7" t="s">
        <v>4</v>
      </c>
      <c r="E32" s="41">
        <v>72</v>
      </c>
      <c r="F32" s="48">
        <f t="shared" si="0"/>
        <v>72</v>
      </c>
    </row>
    <row r="33" spans="1:6" x14ac:dyDescent="0.25">
      <c r="A33" s="26"/>
      <c r="B33" s="2" t="s">
        <v>91</v>
      </c>
      <c r="C33" s="10" t="s">
        <v>55</v>
      </c>
      <c r="D33" s="7" t="s">
        <v>4</v>
      </c>
      <c r="E33" s="41">
        <v>33</v>
      </c>
      <c r="F33" s="48">
        <f t="shared" si="0"/>
        <v>33</v>
      </c>
    </row>
    <row r="34" spans="1:6" ht="43.5" x14ac:dyDescent="0.25">
      <c r="A34" s="17" t="s">
        <v>41</v>
      </c>
      <c r="B34" s="30" t="s">
        <v>53</v>
      </c>
      <c r="C34" s="31"/>
      <c r="D34" s="4" t="s">
        <v>1</v>
      </c>
      <c r="E34" s="21">
        <f>E35+E36+E37</f>
        <v>4850.7353000000003</v>
      </c>
      <c r="F34" s="47">
        <f>F35+F36+F37</f>
        <v>3233.2550000000001</v>
      </c>
    </row>
    <row r="35" spans="1:6" x14ac:dyDescent="0.25">
      <c r="A35" s="17"/>
      <c r="B35" s="30"/>
      <c r="C35" s="31"/>
      <c r="D35" s="5" t="s">
        <v>2</v>
      </c>
      <c r="E35" s="32">
        <f>E39</f>
        <v>1346.1573000000001</v>
      </c>
      <c r="F35" s="32">
        <f>F39</f>
        <v>702.90700000000004</v>
      </c>
    </row>
    <row r="36" spans="1:6" x14ac:dyDescent="0.25">
      <c r="A36" s="17"/>
      <c r="B36" s="30"/>
      <c r="C36" s="31"/>
      <c r="D36" s="5" t="s">
        <v>3</v>
      </c>
      <c r="E36" s="33"/>
      <c r="F36" s="33"/>
    </row>
    <row r="37" spans="1:6" x14ac:dyDescent="0.25">
      <c r="A37" s="17"/>
      <c r="B37" s="30"/>
      <c r="C37" s="31"/>
      <c r="D37" s="5" t="s">
        <v>4</v>
      </c>
      <c r="E37" s="34">
        <f>SUM(E41:E56)</f>
        <v>3504.578</v>
      </c>
      <c r="F37" s="34">
        <f>SUM(F41:F56)</f>
        <v>2530.348</v>
      </c>
    </row>
    <row r="38" spans="1:6" x14ac:dyDescent="0.25">
      <c r="A38" s="16"/>
      <c r="B38" s="15" t="s">
        <v>59</v>
      </c>
      <c r="C38" s="13"/>
      <c r="D38" s="6"/>
      <c r="E38" s="19"/>
      <c r="F38" s="60"/>
    </row>
    <row r="39" spans="1:6" x14ac:dyDescent="0.25">
      <c r="A39" s="16"/>
      <c r="B39" s="2" t="s">
        <v>21</v>
      </c>
      <c r="C39" s="10" t="s">
        <v>22</v>
      </c>
      <c r="D39" s="7" t="s">
        <v>2</v>
      </c>
      <c r="E39" s="42">
        <v>1346.1573000000001</v>
      </c>
      <c r="F39" s="60">
        <v>702.90700000000004</v>
      </c>
    </row>
    <row r="40" spans="1:6" x14ac:dyDescent="0.25">
      <c r="A40" s="16"/>
      <c r="B40" s="15" t="s">
        <v>15</v>
      </c>
      <c r="C40" s="10"/>
      <c r="D40" s="6"/>
      <c r="E40" s="43"/>
      <c r="F40" s="26"/>
    </row>
    <row r="41" spans="1:6" ht="30" x14ac:dyDescent="0.25">
      <c r="A41" s="16"/>
      <c r="B41" s="2" t="s">
        <v>93</v>
      </c>
      <c r="C41" s="10" t="s">
        <v>24</v>
      </c>
      <c r="D41" s="7" t="s">
        <v>4</v>
      </c>
      <c r="E41" s="42">
        <v>37</v>
      </c>
      <c r="F41" s="49">
        <f>E41</f>
        <v>37</v>
      </c>
    </row>
    <row r="42" spans="1:6" ht="60" x14ac:dyDescent="0.25">
      <c r="A42" s="16"/>
      <c r="B42" s="2" t="s">
        <v>99</v>
      </c>
      <c r="C42" s="10" t="s">
        <v>74</v>
      </c>
      <c r="D42" s="7" t="s">
        <v>4</v>
      </c>
      <c r="E42" s="42">
        <v>150</v>
      </c>
      <c r="F42" s="49">
        <f t="shared" ref="F42:F56" si="1">E42</f>
        <v>150</v>
      </c>
    </row>
    <row r="43" spans="1:6" x14ac:dyDescent="0.25">
      <c r="A43" s="16"/>
      <c r="B43" s="2" t="s">
        <v>75</v>
      </c>
      <c r="C43" s="10" t="s">
        <v>74</v>
      </c>
      <c r="D43" s="7" t="s">
        <v>4</v>
      </c>
      <c r="E43" s="42">
        <v>200</v>
      </c>
      <c r="F43" s="49"/>
    </row>
    <row r="44" spans="1:6" x14ac:dyDescent="0.25">
      <c r="A44" s="16"/>
      <c r="B44" s="2" t="s">
        <v>28</v>
      </c>
      <c r="C44" s="10" t="s">
        <v>16</v>
      </c>
      <c r="D44" s="7" t="s">
        <v>4</v>
      </c>
      <c r="E44" s="42">
        <v>850.39</v>
      </c>
      <c r="F44" s="49">
        <f t="shared" si="1"/>
        <v>850.39</v>
      </c>
    </row>
    <row r="45" spans="1:6" x14ac:dyDescent="0.25">
      <c r="A45" s="16"/>
      <c r="B45" s="2" t="s">
        <v>100</v>
      </c>
      <c r="C45" s="10" t="s">
        <v>52</v>
      </c>
      <c r="D45" s="7" t="s">
        <v>4</v>
      </c>
      <c r="E45" s="42">
        <v>0</v>
      </c>
      <c r="F45" s="49">
        <f t="shared" si="1"/>
        <v>0</v>
      </c>
    </row>
    <row r="46" spans="1:6" ht="18.75" customHeight="1" x14ac:dyDescent="0.25">
      <c r="A46" s="16"/>
      <c r="B46" s="2" t="s">
        <v>30</v>
      </c>
      <c r="C46" s="10" t="s">
        <v>31</v>
      </c>
      <c r="D46" s="7" t="s">
        <v>4</v>
      </c>
      <c r="E46" s="42">
        <v>200</v>
      </c>
      <c r="F46" s="49">
        <v>0</v>
      </c>
    </row>
    <row r="47" spans="1:6" x14ac:dyDescent="0.25">
      <c r="A47" s="16"/>
      <c r="B47" s="2" t="s">
        <v>26</v>
      </c>
      <c r="C47" s="10" t="s">
        <v>14</v>
      </c>
      <c r="D47" s="7" t="s">
        <v>4</v>
      </c>
      <c r="E47" s="42">
        <v>238.12799999999999</v>
      </c>
      <c r="F47" s="49">
        <v>0</v>
      </c>
    </row>
    <row r="48" spans="1:6" x14ac:dyDescent="0.25">
      <c r="A48" s="16"/>
      <c r="B48" s="2" t="s">
        <v>36</v>
      </c>
      <c r="C48" s="10" t="s">
        <v>33</v>
      </c>
      <c r="D48" s="7" t="s">
        <v>4</v>
      </c>
      <c r="E48" s="42">
        <v>814.5</v>
      </c>
      <c r="F48" s="49">
        <f>179.798+448.6</f>
        <v>628.39800000000002</v>
      </c>
    </row>
    <row r="49" spans="1:6" ht="26.25" x14ac:dyDescent="0.25">
      <c r="A49" s="16"/>
      <c r="B49" s="2" t="s">
        <v>97</v>
      </c>
      <c r="C49" s="10" t="s">
        <v>46</v>
      </c>
      <c r="D49" s="7" t="s">
        <v>4</v>
      </c>
      <c r="E49" s="44">
        <v>400</v>
      </c>
      <c r="F49" s="49">
        <f t="shared" si="1"/>
        <v>400</v>
      </c>
    </row>
    <row r="50" spans="1:6" ht="29.25" customHeight="1" x14ac:dyDescent="0.25">
      <c r="A50" s="16"/>
      <c r="B50" s="3" t="s">
        <v>58</v>
      </c>
      <c r="C50" s="10" t="s">
        <v>57</v>
      </c>
      <c r="D50" s="7" t="s">
        <v>4</v>
      </c>
      <c r="E50" s="44">
        <v>0</v>
      </c>
      <c r="F50" s="49">
        <f t="shared" si="1"/>
        <v>0</v>
      </c>
    </row>
    <row r="51" spans="1:6" ht="30" x14ac:dyDescent="0.25">
      <c r="A51" s="16"/>
      <c r="B51" s="3" t="s">
        <v>90</v>
      </c>
      <c r="C51" s="10" t="s">
        <v>29</v>
      </c>
      <c r="D51" s="7" t="s">
        <v>4</v>
      </c>
      <c r="E51" s="44">
        <v>57</v>
      </c>
      <c r="F51" s="49">
        <f t="shared" si="1"/>
        <v>57</v>
      </c>
    </row>
    <row r="52" spans="1:6" ht="45" x14ac:dyDescent="0.25">
      <c r="A52" s="16"/>
      <c r="B52" s="3" t="s">
        <v>76</v>
      </c>
      <c r="C52" s="10" t="s">
        <v>29</v>
      </c>
      <c r="D52" s="7" t="s">
        <v>4</v>
      </c>
      <c r="E52" s="44">
        <v>30</v>
      </c>
      <c r="F52" s="49">
        <f t="shared" si="1"/>
        <v>30</v>
      </c>
    </row>
    <row r="53" spans="1:6" x14ac:dyDescent="0.25">
      <c r="A53" s="16"/>
      <c r="B53" s="3" t="s">
        <v>92</v>
      </c>
      <c r="C53" s="10" t="s">
        <v>29</v>
      </c>
      <c r="D53" s="7"/>
      <c r="E53" s="44">
        <v>25</v>
      </c>
      <c r="F53" s="49">
        <f t="shared" si="1"/>
        <v>25</v>
      </c>
    </row>
    <row r="54" spans="1:6" x14ac:dyDescent="0.25">
      <c r="A54" s="16"/>
      <c r="B54" s="3" t="s">
        <v>77</v>
      </c>
      <c r="C54" s="10" t="s">
        <v>61</v>
      </c>
      <c r="D54" s="7" t="s">
        <v>4</v>
      </c>
      <c r="E54" s="44">
        <v>150</v>
      </c>
      <c r="F54" s="49">
        <v>0</v>
      </c>
    </row>
    <row r="55" spans="1:6" ht="28.5" customHeight="1" x14ac:dyDescent="0.25">
      <c r="A55" s="16"/>
      <c r="B55" s="2" t="s">
        <v>94</v>
      </c>
      <c r="C55" s="10" t="s">
        <v>17</v>
      </c>
      <c r="D55" s="7" t="s">
        <v>4</v>
      </c>
      <c r="E55" s="44">
        <v>170</v>
      </c>
      <c r="F55" s="49">
        <f t="shared" si="1"/>
        <v>170</v>
      </c>
    </row>
    <row r="56" spans="1:6" ht="16.5" customHeight="1" x14ac:dyDescent="0.25">
      <c r="A56" s="16"/>
      <c r="B56" s="2" t="s">
        <v>95</v>
      </c>
      <c r="C56" s="10" t="s">
        <v>14</v>
      </c>
      <c r="D56" s="7" t="s">
        <v>4</v>
      </c>
      <c r="E56" s="44">
        <v>182.56</v>
      </c>
      <c r="F56" s="49">
        <f t="shared" si="1"/>
        <v>182.56</v>
      </c>
    </row>
    <row r="57" spans="1:6" s="25" customFormat="1" ht="43.5" x14ac:dyDescent="0.25">
      <c r="A57" s="18" t="s">
        <v>44</v>
      </c>
      <c r="B57" s="11" t="s">
        <v>49</v>
      </c>
      <c r="C57" s="10"/>
      <c r="D57" s="4" t="s">
        <v>1</v>
      </c>
      <c r="E57" s="46">
        <f>E58+E59+E60</f>
        <v>400</v>
      </c>
      <c r="F57" s="46">
        <f>F58+F59+F60</f>
        <v>400</v>
      </c>
    </row>
    <row r="58" spans="1:6" s="25" customFormat="1" x14ac:dyDescent="0.25">
      <c r="A58" s="16"/>
      <c r="B58" s="2"/>
      <c r="C58" s="10"/>
      <c r="D58" s="5" t="s">
        <v>2</v>
      </c>
      <c r="E58" s="51"/>
      <c r="F58" s="52"/>
    </row>
    <row r="59" spans="1:6" s="25" customFormat="1" x14ac:dyDescent="0.25">
      <c r="A59" s="16"/>
      <c r="B59" s="2"/>
      <c r="C59" s="10"/>
      <c r="D59" s="5" t="s">
        <v>3</v>
      </c>
      <c r="E59" s="51"/>
      <c r="F59" s="52"/>
    </row>
    <row r="60" spans="1:6" s="25" customFormat="1" x14ac:dyDescent="0.25">
      <c r="A60" s="16"/>
      <c r="B60" s="2"/>
      <c r="C60" s="10"/>
      <c r="D60" s="5" t="s">
        <v>4</v>
      </c>
      <c r="E60" s="51">
        <v>400</v>
      </c>
      <c r="F60" s="52">
        <f>F61</f>
        <v>400</v>
      </c>
    </row>
    <row r="61" spans="1:6" s="25" customFormat="1" x14ac:dyDescent="0.25">
      <c r="A61" s="16"/>
      <c r="B61" s="2" t="s">
        <v>104</v>
      </c>
      <c r="C61" s="10" t="s">
        <v>80</v>
      </c>
      <c r="D61" s="7"/>
      <c r="E61" s="44">
        <v>400</v>
      </c>
      <c r="F61" s="49">
        <v>400</v>
      </c>
    </row>
    <row r="62" spans="1:6" s="25" customFormat="1" x14ac:dyDescent="0.25">
      <c r="A62" s="16"/>
      <c r="B62" s="2"/>
      <c r="C62" s="10"/>
      <c r="D62" s="7"/>
      <c r="E62" s="44"/>
      <c r="F62" s="49"/>
    </row>
    <row r="63" spans="1:6" ht="57.75" x14ac:dyDescent="0.25">
      <c r="A63" s="17" t="s">
        <v>50</v>
      </c>
      <c r="B63" s="30" t="s">
        <v>54</v>
      </c>
      <c r="C63" s="9"/>
      <c r="D63" s="4" t="s">
        <v>1</v>
      </c>
      <c r="E63" s="46">
        <f>E64+E65+E66</f>
        <v>906.21199999999999</v>
      </c>
      <c r="F63" s="46">
        <f>F64+F65+F66</f>
        <v>906.21199999999999</v>
      </c>
    </row>
    <row r="64" spans="1:6" x14ac:dyDescent="0.25">
      <c r="A64" s="17"/>
      <c r="B64" s="35"/>
      <c r="C64" s="36"/>
      <c r="D64" s="5" t="s">
        <v>2</v>
      </c>
      <c r="E64" s="24"/>
      <c r="F64" s="24"/>
    </row>
    <row r="65" spans="1:7" x14ac:dyDescent="0.25">
      <c r="A65" s="17"/>
      <c r="B65" s="35"/>
      <c r="C65" s="36"/>
      <c r="D65" s="5" t="s">
        <v>3</v>
      </c>
      <c r="E65" s="24"/>
      <c r="F65" s="24"/>
    </row>
    <row r="66" spans="1:7" x14ac:dyDescent="0.25">
      <c r="A66" s="17"/>
      <c r="B66" s="35"/>
      <c r="C66" s="36"/>
      <c r="D66" s="5" t="s">
        <v>4</v>
      </c>
      <c r="E66" s="37">
        <f>E68+E69</f>
        <v>906.21199999999999</v>
      </c>
      <c r="F66" s="37">
        <f>F68+F69</f>
        <v>906.21199999999999</v>
      </c>
    </row>
    <row r="67" spans="1:7" x14ac:dyDescent="0.25">
      <c r="A67" s="16"/>
      <c r="B67" s="14" t="s">
        <v>15</v>
      </c>
      <c r="C67" s="10"/>
      <c r="D67" s="6"/>
      <c r="E67" s="23"/>
      <c r="F67" s="23"/>
    </row>
    <row r="68" spans="1:7" ht="21.75" customHeight="1" x14ac:dyDescent="0.25">
      <c r="A68" s="27"/>
      <c r="B68" s="1" t="s">
        <v>82</v>
      </c>
      <c r="C68" s="8" t="s">
        <v>27</v>
      </c>
      <c r="D68" s="7" t="s">
        <v>4</v>
      </c>
      <c r="E68" s="45">
        <v>846.21199999999999</v>
      </c>
      <c r="F68" s="45">
        <v>846.21199999999999</v>
      </c>
    </row>
    <row r="69" spans="1:7" x14ac:dyDescent="0.25">
      <c r="A69" s="53"/>
      <c r="B69" s="1" t="s">
        <v>81</v>
      </c>
      <c r="C69" s="8" t="s">
        <v>55</v>
      </c>
      <c r="D69" s="7" t="s">
        <v>4</v>
      </c>
      <c r="E69" s="54">
        <v>60</v>
      </c>
      <c r="F69" s="59">
        <v>60</v>
      </c>
      <c r="G69" t="s">
        <v>105</v>
      </c>
    </row>
    <row r="70" spans="1:7" x14ac:dyDescent="0.25">
      <c r="A70" s="55"/>
      <c r="B70" s="55" t="s">
        <v>101</v>
      </c>
      <c r="C70" s="55"/>
      <c r="D70" s="6" t="s">
        <v>2</v>
      </c>
      <c r="E70" s="56">
        <f>E3+E35+E64</f>
        <v>2573.0003000000002</v>
      </c>
      <c r="F70" s="56">
        <f>F3+F35+F64</f>
        <v>1929.75</v>
      </c>
      <c r="G70" s="28">
        <f>F70/E70*100</f>
        <v>74.999991255344966</v>
      </c>
    </row>
    <row r="71" spans="1:7" x14ac:dyDescent="0.25">
      <c r="A71" s="55"/>
      <c r="B71" s="55"/>
      <c r="C71" s="55"/>
      <c r="D71" s="6" t="s">
        <v>4</v>
      </c>
      <c r="E71" s="57">
        <f>E5+E37+E66+E60</f>
        <v>6827.7000000000007</v>
      </c>
      <c r="F71" s="57">
        <f>F5+F37+F66+F60</f>
        <v>5120.7700000000004</v>
      </c>
      <c r="G71" s="28">
        <f>F71/E71*100</f>
        <v>74.999926768897282</v>
      </c>
    </row>
    <row r="72" spans="1:7" x14ac:dyDescent="0.25">
      <c r="F72">
        <v>5120.7700000000004</v>
      </c>
    </row>
    <row r="73" spans="1:7" x14ac:dyDescent="0.25">
      <c r="F73" s="50"/>
    </row>
  </sheetData>
  <pageMargins left="0.31496062992125984" right="0.11811023622047245" top="0.55118110236220474" bottom="0.35433070866141736" header="0.11811023622047245" footer="0.11811023622047245"/>
  <pageSetup paperSize="9" scale="90" orientation="portrait" r:id="rId1"/>
  <headerFooter>
    <oddFooter>&amp;C&amp;Z&amp;F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/>
  <dimension ref="A2:H69"/>
  <sheetViews>
    <sheetView view="pageBreakPreview" topLeftCell="A16" zoomScale="79" zoomScaleSheetLayoutView="79" workbookViewId="0">
      <selection activeCell="A4" sqref="A4"/>
    </sheetView>
  </sheetViews>
  <sheetFormatPr defaultColWidth="9.140625" defaultRowHeight="15" x14ac:dyDescent="0.25"/>
  <cols>
    <col min="1" max="1" width="17.85546875" style="25" customWidth="1"/>
    <col min="2" max="2" width="9.140625" style="25"/>
    <col min="3" max="3" width="14.42578125" style="25" customWidth="1"/>
    <col min="4" max="5" width="9.140625" style="25"/>
    <col min="6" max="6" width="19" style="25" customWidth="1"/>
    <col min="7" max="7" width="22.42578125" style="25" customWidth="1"/>
    <col min="8" max="9" width="10.5703125" style="25" bestFit="1" customWidth="1"/>
    <col min="10" max="16384" width="9.140625" style="25"/>
  </cols>
  <sheetData>
    <row r="2" spans="1:7" x14ac:dyDescent="0.25">
      <c r="A2" s="738" t="s">
        <v>294</v>
      </c>
      <c r="B2" s="739"/>
      <c r="C2" s="739"/>
      <c r="D2" s="739"/>
      <c r="E2" s="739"/>
      <c r="F2" s="739"/>
      <c r="G2" s="739"/>
    </row>
    <row r="3" spans="1:7" x14ac:dyDescent="0.25">
      <c r="A3" s="739"/>
      <c r="B3" s="739"/>
      <c r="C3" s="739"/>
      <c r="D3" s="739"/>
      <c r="E3" s="739"/>
      <c r="F3" s="739"/>
      <c r="G3" s="739"/>
    </row>
    <row r="4" spans="1:7" x14ac:dyDescent="0.25">
      <c r="A4" s="342"/>
      <c r="B4" s="342"/>
      <c r="C4" s="342"/>
      <c r="D4" s="385" t="s">
        <v>293</v>
      </c>
      <c r="E4" s="341">
        <v>2016</v>
      </c>
      <c r="F4" s="168" t="s">
        <v>184</v>
      </c>
      <c r="G4" s="342"/>
    </row>
    <row r="5" spans="1:7" ht="15.75" thickBot="1" x14ac:dyDescent="0.3">
      <c r="A5" s="342"/>
      <c r="B5" s="342"/>
      <c r="C5" s="342"/>
      <c r="D5" s="342"/>
      <c r="E5" s="341"/>
      <c r="F5" s="168"/>
      <c r="G5" s="342"/>
    </row>
    <row r="6" spans="1:7" ht="20.45" customHeight="1" x14ac:dyDescent="0.25">
      <c r="A6" s="240" t="s">
        <v>191</v>
      </c>
      <c r="B6" s="751" t="s">
        <v>198</v>
      </c>
      <c r="C6" s="752"/>
      <c r="D6" s="752"/>
      <c r="E6" s="752"/>
      <c r="F6" s="752"/>
      <c r="G6" s="753"/>
    </row>
    <row r="7" spans="1:7" ht="15" customHeight="1" x14ac:dyDescent="0.25">
      <c r="A7" s="413" t="s">
        <v>5</v>
      </c>
      <c r="B7" s="407" t="s">
        <v>173</v>
      </c>
      <c r="C7" s="401" t="s">
        <v>261</v>
      </c>
      <c r="D7" s="401" t="s">
        <v>200</v>
      </c>
      <c r="E7" s="401" t="s">
        <v>203</v>
      </c>
      <c r="F7" s="402">
        <v>1927250</v>
      </c>
      <c r="G7" s="379"/>
    </row>
    <row r="8" spans="1:7" ht="15" customHeight="1" x14ac:dyDescent="0.25">
      <c r="A8" s="413"/>
      <c r="B8" s="407" t="s">
        <v>173</v>
      </c>
      <c r="C8" s="401" t="s">
        <v>261</v>
      </c>
      <c r="D8" s="401" t="s">
        <v>200</v>
      </c>
      <c r="E8" s="401" t="s">
        <v>286</v>
      </c>
      <c r="F8" s="402">
        <v>-31800</v>
      </c>
      <c r="G8" s="379"/>
    </row>
    <row r="9" spans="1:7" ht="15" customHeight="1" x14ac:dyDescent="0.25">
      <c r="A9" s="413"/>
      <c r="B9" s="407" t="s">
        <v>173</v>
      </c>
      <c r="C9" s="401" t="s">
        <v>261</v>
      </c>
      <c r="D9" s="401" t="s">
        <v>200</v>
      </c>
      <c r="E9" s="401" t="s">
        <v>234</v>
      </c>
      <c r="F9" s="402">
        <v>-22340.5</v>
      </c>
      <c r="G9" s="379"/>
    </row>
    <row r="10" spans="1:7" ht="15" customHeight="1" x14ac:dyDescent="0.25">
      <c r="A10" s="413"/>
      <c r="B10" s="407" t="s">
        <v>173</v>
      </c>
      <c r="C10" s="401" t="s">
        <v>261</v>
      </c>
      <c r="D10" s="401" t="s">
        <v>200</v>
      </c>
      <c r="E10" s="401" t="s">
        <v>235</v>
      </c>
      <c r="F10" s="402">
        <v>-96273.8</v>
      </c>
      <c r="G10" s="379"/>
    </row>
    <row r="11" spans="1:7" ht="15" customHeight="1" x14ac:dyDescent="0.25">
      <c r="A11" s="413"/>
      <c r="B11" s="407" t="s">
        <v>173</v>
      </c>
      <c r="C11" s="401" t="s">
        <v>261</v>
      </c>
      <c r="D11" s="401" t="s">
        <v>200</v>
      </c>
      <c r="E11" s="401" t="s">
        <v>287</v>
      </c>
      <c r="F11" s="402">
        <v>-632.70000000000005</v>
      </c>
      <c r="G11" s="379"/>
    </row>
    <row r="12" spans="1:7" ht="15" customHeight="1" x14ac:dyDescent="0.25">
      <c r="A12" s="413"/>
      <c r="B12" s="407" t="s">
        <v>173</v>
      </c>
      <c r="C12" s="401" t="s">
        <v>261</v>
      </c>
      <c r="D12" s="401" t="s">
        <v>200</v>
      </c>
      <c r="E12" s="401" t="s">
        <v>204</v>
      </c>
      <c r="F12" s="402">
        <v>-71606</v>
      </c>
      <c r="G12" s="379"/>
    </row>
    <row r="13" spans="1:7" ht="15" customHeight="1" x14ac:dyDescent="0.25">
      <c r="A13" s="413"/>
      <c r="B13" s="407" t="s">
        <v>173</v>
      </c>
      <c r="C13" s="401" t="s">
        <v>261</v>
      </c>
      <c r="D13" s="401" t="s">
        <v>200</v>
      </c>
      <c r="E13" s="401" t="s">
        <v>288</v>
      </c>
      <c r="F13" s="402">
        <v>3899.2</v>
      </c>
      <c r="G13" s="379"/>
    </row>
    <row r="14" spans="1:7" ht="15" customHeight="1" x14ac:dyDescent="0.25">
      <c r="A14" s="413"/>
      <c r="B14" s="407" t="s">
        <v>173</v>
      </c>
      <c r="C14" s="401" t="s">
        <v>261</v>
      </c>
      <c r="D14" s="401" t="s">
        <v>200</v>
      </c>
      <c r="E14" s="401" t="s">
        <v>289</v>
      </c>
      <c r="F14" s="402">
        <v>20000</v>
      </c>
      <c r="G14" s="379"/>
    </row>
    <row r="15" spans="1:7" ht="15" customHeight="1" x14ac:dyDescent="0.25">
      <c r="A15" s="413"/>
      <c r="B15" s="407" t="s">
        <v>173</v>
      </c>
      <c r="C15" s="401" t="s">
        <v>261</v>
      </c>
      <c r="D15" s="401" t="s">
        <v>200</v>
      </c>
      <c r="E15" s="401" t="s">
        <v>264</v>
      </c>
      <c r="F15" s="402">
        <v>125142</v>
      </c>
      <c r="G15" s="379"/>
    </row>
    <row r="16" spans="1:7" ht="15" customHeight="1" x14ac:dyDescent="0.25">
      <c r="A16" s="413"/>
      <c r="B16" s="407" t="s">
        <v>173</v>
      </c>
      <c r="C16" s="401" t="s">
        <v>261</v>
      </c>
      <c r="D16" s="401" t="s">
        <v>200</v>
      </c>
      <c r="E16" s="401" t="s">
        <v>290</v>
      </c>
      <c r="F16" s="402">
        <v>18400</v>
      </c>
      <c r="G16" s="379"/>
    </row>
    <row r="17" spans="1:7" ht="15" customHeight="1" x14ac:dyDescent="0.25">
      <c r="A17" s="413"/>
      <c r="B17" s="407" t="s">
        <v>173</v>
      </c>
      <c r="C17" s="401" t="s">
        <v>261</v>
      </c>
      <c r="D17" s="401" t="s">
        <v>200</v>
      </c>
      <c r="E17" s="401" t="s">
        <v>291</v>
      </c>
      <c r="F17" s="402">
        <v>-36379.4</v>
      </c>
      <c r="G17" s="379"/>
    </row>
    <row r="18" spans="1:7" ht="15" customHeight="1" x14ac:dyDescent="0.25">
      <c r="A18" s="413"/>
      <c r="B18" s="407" t="s">
        <v>173</v>
      </c>
      <c r="C18" s="401" t="s">
        <v>261</v>
      </c>
      <c r="D18" s="401" t="s">
        <v>200</v>
      </c>
      <c r="E18" s="401" t="s">
        <v>292</v>
      </c>
      <c r="F18" s="402">
        <v>-6428.7</v>
      </c>
      <c r="G18" s="379"/>
    </row>
    <row r="19" spans="1:7" ht="15" customHeight="1" x14ac:dyDescent="0.25">
      <c r="A19" s="413"/>
      <c r="B19" s="407" t="s">
        <v>173</v>
      </c>
      <c r="C19" s="401" t="s">
        <v>261</v>
      </c>
      <c r="D19" s="401" t="s">
        <v>200</v>
      </c>
      <c r="E19" s="401" t="s">
        <v>218</v>
      </c>
      <c r="F19" s="402">
        <v>-13455.3</v>
      </c>
      <c r="G19" s="379"/>
    </row>
    <row r="20" spans="1:7" ht="15" customHeight="1" x14ac:dyDescent="0.25">
      <c r="A20" s="413"/>
      <c r="B20" s="407" t="s">
        <v>173</v>
      </c>
      <c r="C20" s="401" t="s">
        <v>261</v>
      </c>
      <c r="D20" s="401" t="s">
        <v>200</v>
      </c>
      <c r="E20" s="401" t="s">
        <v>172</v>
      </c>
      <c r="F20" s="402">
        <v>88525.2</v>
      </c>
      <c r="G20" s="379"/>
    </row>
    <row r="21" spans="1:7" ht="19.149999999999999" customHeight="1" x14ac:dyDescent="0.25">
      <c r="A21" s="413"/>
      <c r="B21" s="408" t="s">
        <v>173</v>
      </c>
      <c r="C21" s="400" t="s">
        <v>261</v>
      </c>
      <c r="D21" s="400" t="s">
        <v>200</v>
      </c>
      <c r="E21" s="231"/>
      <c r="F21" s="405">
        <f>SUM(F7:F20)</f>
        <v>1904300</v>
      </c>
      <c r="G21" s="379"/>
    </row>
    <row r="22" spans="1:7" ht="19.149999999999999" customHeight="1" x14ac:dyDescent="0.25">
      <c r="A22" s="413"/>
      <c r="B22" s="407" t="s">
        <v>173</v>
      </c>
      <c r="C22" s="401" t="s">
        <v>261</v>
      </c>
      <c r="D22" s="401" t="s">
        <v>201</v>
      </c>
      <c r="E22" s="401" t="s">
        <v>203</v>
      </c>
      <c r="F22" s="402">
        <v>1464854</v>
      </c>
      <c r="G22" s="379"/>
    </row>
    <row r="23" spans="1:7" ht="19.149999999999999" customHeight="1" x14ac:dyDescent="0.25">
      <c r="A23" s="413"/>
      <c r="B23" s="407" t="s">
        <v>173</v>
      </c>
      <c r="C23" s="401" t="s">
        <v>261</v>
      </c>
      <c r="D23" s="401" t="s">
        <v>201</v>
      </c>
      <c r="E23" s="401" t="s">
        <v>286</v>
      </c>
      <c r="F23" s="402">
        <v>-11600</v>
      </c>
      <c r="G23" s="379"/>
    </row>
    <row r="24" spans="1:7" ht="19.149999999999999" customHeight="1" x14ac:dyDescent="0.25">
      <c r="A24" s="413"/>
      <c r="B24" s="407" t="s">
        <v>173</v>
      </c>
      <c r="C24" s="401" t="s">
        <v>261</v>
      </c>
      <c r="D24" s="401" t="s">
        <v>201</v>
      </c>
      <c r="E24" s="401" t="s">
        <v>234</v>
      </c>
      <c r="F24" s="402">
        <v>-6047</v>
      </c>
      <c r="G24" s="379"/>
    </row>
    <row r="25" spans="1:7" ht="19.149999999999999" customHeight="1" x14ac:dyDescent="0.25">
      <c r="A25" s="413"/>
      <c r="B25" s="407" t="s">
        <v>173</v>
      </c>
      <c r="C25" s="401" t="s">
        <v>261</v>
      </c>
      <c r="D25" s="401" t="s">
        <v>201</v>
      </c>
      <c r="E25" s="401" t="s">
        <v>235</v>
      </c>
      <c r="F25" s="402">
        <v>-66838</v>
      </c>
      <c r="G25" s="379"/>
    </row>
    <row r="26" spans="1:7" ht="19.149999999999999" customHeight="1" x14ac:dyDescent="0.25">
      <c r="A26" s="413"/>
      <c r="B26" s="407" t="s">
        <v>173</v>
      </c>
      <c r="C26" s="401" t="s">
        <v>261</v>
      </c>
      <c r="D26" s="401" t="s">
        <v>201</v>
      </c>
      <c r="E26" s="401" t="s">
        <v>287</v>
      </c>
      <c r="F26" s="402">
        <v>-10920.6</v>
      </c>
      <c r="G26" s="379"/>
    </row>
    <row r="27" spans="1:7" ht="19.149999999999999" customHeight="1" x14ac:dyDescent="0.25">
      <c r="A27" s="413"/>
      <c r="B27" s="407" t="s">
        <v>173</v>
      </c>
      <c r="C27" s="401" t="s">
        <v>261</v>
      </c>
      <c r="D27" s="401" t="s">
        <v>201</v>
      </c>
      <c r="E27" s="401" t="s">
        <v>204</v>
      </c>
      <c r="F27" s="402">
        <v>185510</v>
      </c>
      <c r="G27" s="379"/>
    </row>
    <row r="28" spans="1:7" ht="19.149999999999999" customHeight="1" x14ac:dyDescent="0.25">
      <c r="A28" s="413"/>
      <c r="B28" s="407" t="s">
        <v>173</v>
      </c>
      <c r="C28" s="401" t="s">
        <v>261</v>
      </c>
      <c r="D28" s="401" t="s">
        <v>201</v>
      </c>
      <c r="E28" s="401" t="s">
        <v>264</v>
      </c>
      <c r="F28" s="402">
        <v>-61036.2</v>
      </c>
      <c r="G28" s="379"/>
    </row>
    <row r="29" spans="1:7" ht="19.149999999999999" customHeight="1" x14ac:dyDescent="0.25">
      <c r="A29" s="413"/>
      <c r="B29" s="407" t="s">
        <v>173</v>
      </c>
      <c r="C29" s="401" t="s">
        <v>261</v>
      </c>
      <c r="D29" s="401" t="s">
        <v>201</v>
      </c>
      <c r="E29" s="401" t="s">
        <v>290</v>
      </c>
      <c r="F29" s="402">
        <v>10000</v>
      </c>
      <c r="G29" s="379"/>
    </row>
    <row r="30" spans="1:7" ht="19.149999999999999" customHeight="1" x14ac:dyDescent="0.25">
      <c r="A30" s="413"/>
      <c r="B30" s="407" t="s">
        <v>173</v>
      </c>
      <c r="C30" s="401" t="s">
        <v>261</v>
      </c>
      <c r="D30" s="401" t="s">
        <v>201</v>
      </c>
      <c r="E30" s="401" t="s">
        <v>292</v>
      </c>
      <c r="F30" s="402">
        <v>176437</v>
      </c>
      <c r="G30" s="379"/>
    </row>
    <row r="31" spans="1:7" ht="19.149999999999999" customHeight="1" x14ac:dyDescent="0.25">
      <c r="A31" s="413"/>
      <c r="B31" s="409" t="s">
        <v>173</v>
      </c>
      <c r="C31" s="403" t="s">
        <v>261</v>
      </c>
      <c r="D31" s="403" t="s">
        <v>201</v>
      </c>
      <c r="E31" s="403" t="s">
        <v>218</v>
      </c>
      <c r="F31" s="404">
        <v>25718.3</v>
      </c>
      <c r="G31" s="379"/>
    </row>
    <row r="32" spans="1:7" ht="19.149999999999999" customHeight="1" x14ac:dyDescent="0.25">
      <c r="A32" s="413"/>
      <c r="B32" s="409" t="s">
        <v>173</v>
      </c>
      <c r="C32" s="403" t="s">
        <v>261</v>
      </c>
      <c r="D32" s="403" t="s">
        <v>201</v>
      </c>
      <c r="E32" s="403" t="s">
        <v>172</v>
      </c>
      <c r="F32" s="404">
        <v>38722.5</v>
      </c>
      <c r="G32" s="379"/>
    </row>
    <row r="33" spans="1:8" ht="19.149999999999999" customHeight="1" x14ac:dyDescent="0.25">
      <c r="A33" s="413"/>
      <c r="B33" s="410" t="s">
        <v>173</v>
      </c>
      <c r="C33" s="399" t="s">
        <v>261</v>
      </c>
      <c r="D33" s="399" t="s">
        <v>201</v>
      </c>
      <c r="E33" s="396"/>
      <c r="F33" s="397">
        <f>SUM(F22:F32)</f>
        <v>1744800</v>
      </c>
      <c r="G33" s="379"/>
    </row>
    <row r="34" spans="1:8" ht="20.45" customHeight="1" x14ac:dyDescent="0.25">
      <c r="A34" s="412" t="s">
        <v>231</v>
      </c>
      <c r="B34" s="399" t="s">
        <v>173</v>
      </c>
      <c r="C34" s="399" t="s">
        <v>261</v>
      </c>
      <c r="D34" s="231"/>
      <c r="E34" s="231"/>
      <c r="F34" s="398">
        <f>F21+F33</f>
        <v>3649100</v>
      </c>
      <c r="G34" s="379"/>
    </row>
    <row r="35" spans="1:8" ht="20.45" customHeight="1" x14ac:dyDescent="0.25">
      <c r="A35" s="242" t="s">
        <v>6</v>
      </c>
      <c r="B35" s="403" t="s">
        <v>170</v>
      </c>
      <c r="C35" s="403" t="s">
        <v>262</v>
      </c>
      <c r="D35" s="403" t="s">
        <v>200</v>
      </c>
      <c r="E35" s="403" t="s">
        <v>204</v>
      </c>
      <c r="F35" s="404">
        <v>-1179300</v>
      </c>
      <c r="G35" s="379"/>
    </row>
    <row r="36" spans="1:8" ht="20.45" customHeight="1" x14ac:dyDescent="0.25">
      <c r="A36" s="62"/>
      <c r="B36" s="403" t="s">
        <v>170</v>
      </c>
      <c r="C36" s="403" t="s">
        <v>262</v>
      </c>
      <c r="D36" s="403" t="s">
        <v>200</v>
      </c>
      <c r="E36" s="403" t="s">
        <v>218</v>
      </c>
      <c r="F36" s="404">
        <v>-2417</v>
      </c>
      <c r="G36" s="380"/>
    </row>
    <row r="37" spans="1:8" ht="20.45" customHeight="1" x14ac:dyDescent="0.25">
      <c r="A37" s="62"/>
      <c r="B37" s="403" t="s">
        <v>170</v>
      </c>
      <c r="C37" s="403" t="s">
        <v>262</v>
      </c>
      <c r="D37" s="403" t="s">
        <v>200</v>
      </c>
      <c r="E37" s="403" t="s">
        <v>172</v>
      </c>
      <c r="F37" s="404">
        <v>-2283</v>
      </c>
      <c r="G37" s="380"/>
    </row>
    <row r="38" spans="1:8" ht="20.45" customHeight="1" x14ac:dyDescent="0.25">
      <c r="A38" s="62" t="s">
        <v>232</v>
      </c>
      <c r="B38" s="406" t="s">
        <v>170</v>
      </c>
      <c r="C38" s="406" t="s">
        <v>262</v>
      </c>
      <c r="D38" s="406" t="s">
        <v>200</v>
      </c>
      <c r="E38" s="369"/>
      <c r="F38" s="372">
        <f>F35+F36+F37</f>
        <v>-1184000</v>
      </c>
      <c r="G38" s="380"/>
    </row>
    <row r="39" spans="1:8" ht="18" customHeight="1" x14ac:dyDescent="0.25">
      <c r="A39" s="368" t="s">
        <v>124</v>
      </c>
      <c r="B39" s="381" t="s">
        <v>256</v>
      </c>
      <c r="C39" s="369" t="s">
        <v>257</v>
      </c>
      <c r="D39" s="369" t="s">
        <v>258</v>
      </c>
      <c r="E39" s="369" t="s">
        <v>259</v>
      </c>
      <c r="F39" s="370">
        <v>-327920.37</v>
      </c>
      <c r="G39" s="382" t="s">
        <v>182</v>
      </c>
    </row>
    <row r="40" spans="1:8" ht="18" customHeight="1" x14ac:dyDescent="0.25">
      <c r="A40" s="241" t="s">
        <v>123</v>
      </c>
      <c r="B40" s="157" t="s">
        <v>252</v>
      </c>
      <c r="C40" s="228" t="s">
        <v>253</v>
      </c>
      <c r="D40" s="157" t="s">
        <v>254</v>
      </c>
      <c r="E40" s="157" t="s">
        <v>255</v>
      </c>
      <c r="F40" s="270">
        <v>-2111000</v>
      </c>
      <c r="G40" s="166" t="s">
        <v>182</v>
      </c>
    </row>
    <row r="41" spans="1:8" ht="18" customHeight="1" x14ac:dyDescent="0.25">
      <c r="A41" s="241" t="s">
        <v>125</v>
      </c>
      <c r="B41" s="157" t="s">
        <v>252</v>
      </c>
      <c r="C41" s="228" t="s">
        <v>260</v>
      </c>
      <c r="D41" s="157" t="s">
        <v>254</v>
      </c>
      <c r="E41" s="157" t="s">
        <v>255</v>
      </c>
      <c r="F41" s="230">
        <v>18300</v>
      </c>
      <c r="G41" s="166" t="s">
        <v>182</v>
      </c>
    </row>
    <row r="42" spans="1:8" ht="14.45" customHeight="1" x14ac:dyDescent="0.25">
      <c r="A42" s="303"/>
      <c r="B42" s="304"/>
      <c r="C42" s="305"/>
      <c r="D42" s="304"/>
      <c r="E42" s="308"/>
      <c r="F42" s="309"/>
      <c r="G42" s="334"/>
    </row>
    <row r="43" spans="1:8" x14ac:dyDescent="0.25">
      <c r="A43" s="311" t="s">
        <v>216</v>
      </c>
      <c r="B43" s="312"/>
      <c r="C43" s="313"/>
      <c r="D43" s="314"/>
      <c r="E43" s="314"/>
      <c r="F43" s="260">
        <f>F41+F40+F39+F38+F34</f>
        <v>44479.629999999888</v>
      </c>
      <c r="G43" s="315"/>
      <c r="H43" s="156"/>
    </row>
    <row r="44" spans="1:8" x14ac:dyDescent="0.25">
      <c r="A44" s="242" t="s">
        <v>205</v>
      </c>
      <c r="B44" s="743" t="s">
        <v>206</v>
      </c>
      <c r="C44" s="744"/>
      <c r="D44" s="744"/>
      <c r="E44" s="744"/>
      <c r="F44" s="744"/>
      <c r="G44" s="745"/>
      <c r="H44" s="156"/>
    </row>
    <row r="45" spans="1:8" x14ac:dyDescent="0.25">
      <c r="A45" s="411" t="s">
        <v>118</v>
      </c>
      <c r="B45" s="157" t="s">
        <v>170</v>
      </c>
      <c r="C45" s="374" t="s">
        <v>263</v>
      </c>
      <c r="D45" s="374" t="s">
        <v>171</v>
      </c>
      <c r="E45" s="374" t="s">
        <v>264</v>
      </c>
      <c r="F45" s="258">
        <v>-10556.25</v>
      </c>
      <c r="G45" s="244" t="s">
        <v>153</v>
      </c>
      <c r="H45" s="156"/>
    </row>
    <row r="46" spans="1:8" x14ac:dyDescent="0.25">
      <c r="A46" s="414"/>
      <c r="B46" s="415" t="s">
        <v>170</v>
      </c>
      <c r="C46" s="374" t="s">
        <v>263</v>
      </c>
      <c r="D46" s="374" t="s">
        <v>171</v>
      </c>
      <c r="E46" s="374" t="s">
        <v>265</v>
      </c>
      <c r="F46" s="258">
        <v>144731.29</v>
      </c>
      <c r="G46" s="244" t="s">
        <v>19</v>
      </c>
      <c r="H46" s="156"/>
    </row>
    <row r="47" spans="1:8" x14ac:dyDescent="0.25">
      <c r="A47" s="414"/>
      <c r="B47" s="416" t="s">
        <v>170</v>
      </c>
      <c r="C47" s="376" t="s">
        <v>263</v>
      </c>
      <c r="D47" s="376" t="s">
        <v>171</v>
      </c>
      <c r="E47" s="374"/>
      <c r="F47" s="377">
        <f>F45+F46</f>
        <v>134175.04000000001</v>
      </c>
      <c r="G47" s="244"/>
      <c r="H47" s="156"/>
    </row>
    <row r="48" spans="1:8" x14ac:dyDescent="0.25">
      <c r="A48" s="414"/>
      <c r="B48" s="415" t="s">
        <v>173</v>
      </c>
      <c r="C48" s="374" t="s">
        <v>263</v>
      </c>
      <c r="D48" s="374" t="s">
        <v>171</v>
      </c>
      <c r="E48" s="374" t="s">
        <v>266</v>
      </c>
      <c r="F48" s="258">
        <v>-142057.28</v>
      </c>
      <c r="G48" s="736" t="s">
        <v>146</v>
      </c>
      <c r="H48" s="156"/>
    </row>
    <row r="49" spans="1:8" x14ac:dyDescent="0.25">
      <c r="A49" s="414"/>
      <c r="B49" s="415" t="s">
        <v>173</v>
      </c>
      <c r="C49" s="374" t="s">
        <v>263</v>
      </c>
      <c r="D49" s="374" t="s">
        <v>171</v>
      </c>
      <c r="E49" s="374" t="s">
        <v>267</v>
      </c>
      <c r="F49" s="258">
        <v>-44605.760000000002</v>
      </c>
      <c r="G49" s="737"/>
      <c r="H49" s="156"/>
    </row>
    <row r="50" spans="1:8" x14ac:dyDescent="0.25">
      <c r="A50" s="414"/>
      <c r="B50" s="416" t="s">
        <v>173</v>
      </c>
      <c r="C50" s="376" t="s">
        <v>263</v>
      </c>
      <c r="D50" s="376" t="s">
        <v>171</v>
      </c>
      <c r="E50" s="374"/>
      <c r="F50" s="233">
        <f>F48+F49</f>
        <v>-186663.04000000001</v>
      </c>
      <c r="G50" s="343"/>
      <c r="H50" s="156"/>
    </row>
    <row r="51" spans="1:8" x14ac:dyDescent="0.25">
      <c r="A51" s="414"/>
      <c r="B51" s="415" t="s">
        <v>173</v>
      </c>
      <c r="C51" s="374" t="s">
        <v>263</v>
      </c>
      <c r="D51" s="374" t="s">
        <v>174</v>
      </c>
      <c r="E51" s="374" t="s">
        <v>265</v>
      </c>
      <c r="F51" s="258">
        <v>465000</v>
      </c>
      <c r="G51" s="384" t="s">
        <v>66</v>
      </c>
      <c r="H51" s="156"/>
    </row>
    <row r="52" spans="1:8" x14ac:dyDescent="0.25">
      <c r="A52" s="414"/>
      <c r="B52" s="416" t="s">
        <v>173</v>
      </c>
      <c r="C52" s="376" t="s">
        <v>263</v>
      </c>
      <c r="D52" s="376" t="s">
        <v>174</v>
      </c>
      <c r="E52" s="374"/>
      <c r="F52" s="233">
        <f>F51</f>
        <v>465000</v>
      </c>
      <c r="G52" s="343"/>
      <c r="H52" s="156"/>
    </row>
    <row r="53" spans="1:8" x14ac:dyDescent="0.25">
      <c r="A53" s="414"/>
      <c r="B53" s="416" t="s">
        <v>173</v>
      </c>
      <c r="C53" s="376" t="s">
        <v>263</v>
      </c>
      <c r="D53" s="376"/>
      <c r="E53" s="374"/>
      <c r="F53" s="377">
        <f>F52+F50</f>
        <v>278336.95999999996</v>
      </c>
      <c r="G53" s="343"/>
      <c r="H53" s="156"/>
    </row>
    <row r="54" spans="1:8" x14ac:dyDescent="0.25">
      <c r="A54" s="418" t="s">
        <v>274</v>
      </c>
      <c r="B54" s="173"/>
      <c r="C54" s="376"/>
      <c r="D54" s="376"/>
      <c r="E54" s="374"/>
      <c r="F54" s="377">
        <f>F53+F47</f>
        <v>412512</v>
      </c>
      <c r="G54" s="343"/>
      <c r="H54" s="156"/>
    </row>
    <row r="55" spans="1:8" x14ac:dyDescent="0.25">
      <c r="A55" s="413" t="s">
        <v>115</v>
      </c>
      <c r="B55" s="415" t="s">
        <v>173</v>
      </c>
      <c r="C55" s="374" t="s">
        <v>268</v>
      </c>
      <c r="D55" s="374" t="s">
        <v>200</v>
      </c>
      <c r="E55" s="374" t="s">
        <v>269</v>
      </c>
      <c r="F55" s="258">
        <v>428300</v>
      </c>
      <c r="G55" s="343"/>
      <c r="H55" s="156"/>
    </row>
    <row r="56" spans="1:8" x14ac:dyDescent="0.25">
      <c r="A56" s="417"/>
      <c r="B56" s="415" t="s">
        <v>173</v>
      </c>
      <c r="C56" s="374" t="s">
        <v>268</v>
      </c>
      <c r="D56" s="374" t="s">
        <v>201</v>
      </c>
      <c r="E56" s="374" t="s">
        <v>269</v>
      </c>
      <c r="F56" s="258">
        <v>-414600</v>
      </c>
      <c r="G56" s="343"/>
      <c r="H56" s="156"/>
    </row>
    <row r="57" spans="1:8" x14ac:dyDescent="0.25">
      <c r="A57" s="414"/>
      <c r="B57" s="416" t="s">
        <v>173</v>
      </c>
      <c r="C57" s="376" t="s">
        <v>268</v>
      </c>
      <c r="D57" s="374"/>
      <c r="E57" s="374"/>
      <c r="F57" s="377">
        <f>F55+F56</f>
        <v>13700</v>
      </c>
      <c r="G57" s="343"/>
      <c r="H57" s="156"/>
    </row>
    <row r="58" spans="1:8" x14ac:dyDescent="0.25">
      <c r="A58" s="412" t="s">
        <v>136</v>
      </c>
      <c r="B58" s="157" t="s">
        <v>173</v>
      </c>
      <c r="C58" s="374" t="s">
        <v>270</v>
      </c>
      <c r="D58" s="374" t="s">
        <v>200</v>
      </c>
      <c r="E58" s="374" t="s">
        <v>269</v>
      </c>
      <c r="F58" s="258">
        <v>6000</v>
      </c>
      <c r="G58" s="343"/>
      <c r="H58" s="156"/>
    </row>
    <row r="59" spans="1:8" x14ac:dyDescent="0.25">
      <c r="A59" s="373"/>
      <c r="B59" s="173" t="s">
        <v>173</v>
      </c>
      <c r="C59" s="376" t="s">
        <v>270</v>
      </c>
      <c r="D59" s="374"/>
      <c r="E59" s="374"/>
      <c r="F59" s="377">
        <v>6000</v>
      </c>
      <c r="G59" s="343"/>
      <c r="H59" s="156"/>
    </row>
    <row r="60" spans="1:8" x14ac:dyDescent="0.25">
      <c r="A60" s="373"/>
      <c r="B60" s="157"/>
      <c r="C60" s="231"/>
      <c r="D60" s="231"/>
      <c r="E60" s="231"/>
      <c r="F60" s="371"/>
      <c r="G60" s="166"/>
      <c r="H60" s="156"/>
    </row>
    <row r="61" spans="1:8" x14ac:dyDescent="0.25">
      <c r="A61" s="311" t="s">
        <v>214</v>
      </c>
      <c r="B61" s="316"/>
      <c r="C61" s="317"/>
      <c r="D61" s="317"/>
      <c r="E61" s="317"/>
      <c r="F61" s="260">
        <f>F47+F50+F51+F57+F59</f>
        <v>432212</v>
      </c>
      <c r="G61" s="318"/>
      <c r="H61" s="156"/>
    </row>
    <row r="62" spans="1:8" ht="25.9" customHeight="1" x14ac:dyDescent="0.25">
      <c r="A62" s="242" t="s">
        <v>271</v>
      </c>
      <c r="B62" s="746" t="s">
        <v>207</v>
      </c>
      <c r="C62" s="747"/>
      <c r="D62" s="747"/>
      <c r="E62" s="747"/>
      <c r="F62" s="747"/>
      <c r="G62" s="748"/>
      <c r="H62" s="156"/>
    </row>
    <row r="63" spans="1:8" ht="18" customHeight="1" x14ac:dyDescent="0.25">
      <c r="A63" s="242" t="s">
        <v>116</v>
      </c>
      <c r="B63" s="391" t="s">
        <v>252</v>
      </c>
      <c r="C63" s="392" t="s">
        <v>272</v>
      </c>
      <c r="D63" s="393">
        <v>313</v>
      </c>
      <c r="E63" s="393">
        <v>26200</v>
      </c>
      <c r="F63" s="394">
        <v>-2387600</v>
      </c>
      <c r="G63" s="297" t="s">
        <v>182</v>
      </c>
      <c r="H63" s="156"/>
    </row>
    <row r="64" spans="1:8" ht="14.45" customHeight="1" x14ac:dyDescent="0.25">
      <c r="A64" s="242" t="s">
        <v>119</v>
      </c>
      <c r="B64" s="200" t="s">
        <v>252</v>
      </c>
      <c r="C64" s="276" t="s">
        <v>273</v>
      </c>
      <c r="D64" s="277">
        <v>323</v>
      </c>
      <c r="E64" s="277">
        <v>22699</v>
      </c>
      <c r="F64" s="278">
        <v>200</v>
      </c>
      <c r="G64" s="298" t="s">
        <v>182</v>
      </c>
      <c r="H64" s="156"/>
    </row>
    <row r="65" spans="1:8" x14ac:dyDescent="0.25">
      <c r="A65" s="311" t="s">
        <v>215</v>
      </c>
      <c r="B65" s="319"/>
      <c r="C65" s="319"/>
      <c r="D65" s="319"/>
      <c r="E65" s="319"/>
      <c r="F65" s="260">
        <f>F63+F64</f>
        <v>-2387400</v>
      </c>
      <c r="G65" s="320"/>
      <c r="H65" s="156"/>
    </row>
    <row r="66" spans="1:8" ht="15.75" thickBot="1" x14ac:dyDescent="0.3">
      <c r="A66" s="249"/>
      <c r="B66" s="237"/>
      <c r="C66" s="238" t="s">
        <v>110</v>
      </c>
      <c r="D66" s="237"/>
      <c r="E66" s="238"/>
      <c r="F66" s="239">
        <f>F65+F61+F43</f>
        <v>-1910708.37</v>
      </c>
      <c r="G66" s="289"/>
      <c r="H66" s="156"/>
    </row>
    <row r="67" spans="1:8" x14ac:dyDescent="0.25">
      <c r="B67" s="156"/>
      <c r="C67" s="156"/>
      <c r="D67" s="156"/>
      <c r="E67" s="156"/>
      <c r="F67" s="156"/>
      <c r="G67" s="156"/>
    </row>
    <row r="68" spans="1:8" x14ac:dyDescent="0.25">
      <c r="A68" s="156" t="s">
        <v>183</v>
      </c>
      <c r="B68" s="156"/>
      <c r="C68" s="156"/>
      <c r="D68" s="156"/>
      <c r="E68" s="156"/>
      <c r="F68" s="156"/>
      <c r="G68" s="156"/>
    </row>
    <row r="69" spans="1:8" x14ac:dyDescent="0.25">
      <c r="A69" s="156"/>
    </row>
  </sheetData>
  <mergeCells count="5">
    <mergeCell ref="B62:G62"/>
    <mergeCell ref="G48:G49"/>
    <mergeCell ref="A2:G3"/>
    <mergeCell ref="B6:G6"/>
    <mergeCell ref="B44:G44"/>
  </mergeCells>
  <pageMargins left="0.70866141732283472" right="0.70866141732283472" top="0" bottom="0" header="0.31496062992125984" footer="0.31496062992125984"/>
  <pageSetup paperSize="9" scale="71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/>
  <dimension ref="A2:BA272"/>
  <sheetViews>
    <sheetView zoomScaleNormal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B10" sqref="B10"/>
    </sheetView>
  </sheetViews>
  <sheetFormatPr defaultColWidth="8.85546875" defaultRowHeight="12" x14ac:dyDescent="0.2"/>
  <cols>
    <col min="1" max="1" width="9" style="64" bestFit="1" customWidth="1"/>
    <col min="2" max="2" width="38.28515625" style="66" customWidth="1"/>
    <col min="3" max="3" width="6.28515625" style="65" customWidth="1"/>
    <col min="4" max="4" width="8.7109375" style="65" customWidth="1"/>
    <col min="5" max="5" width="6.140625" style="65" customWidth="1"/>
    <col min="6" max="6" width="8.5703125" style="78" customWidth="1"/>
    <col min="7" max="7" width="6.140625" style="78" customWidth="1"/>
    <col min="8" max="8" width="7.7109375" style="67" customWidth="1"/>
    <col min="9" max="9" width="6.28515625" style="67" customWidth="1"/>
    <col min="10" max="10" width="7.7109375" style="67" customWidth="1"/>
    <col min="11" max="11" width="6.5703125" style="66" customWidth="1"/>
    <col min="12" max="12" width="9" style="65" customWidth="1"/>
    <col min="13" max="13" width="5.28515625" style="65" customWidth="1"/>
    <col min="14" max="14" width="9.85546875" style="65" customWidth="1"/>
    <col min="15" max="15" width="5.5703125" style="65" customWidth="1"/>
    <col min="16" max="16" width="10.5703125" style="75" customWidth="1"/>
    <col min="17" max="17" width="5.85546875" style="75" customWidth="1"/>
    <col min="18" max="18" width="9" style="75" customWidth="1"/>
    <col min="19" max="19" width="5.85546875" style="75" customWidth="1"/>
    <col min="20" max="20" width="5.7109375" style="75" hidden="1" customWidth="1"/>
    <col min="21" max="21" width="7.140625" style="75" hidden="1" customWidth="1"/>
    <col min="22" max="22" width="6.7109375" style="75" hidden="1" customWidth="1"/>
    <col min="23" max="23" width="7.42578125" style="75" hidden="1" customWidth="1"/>
    <col min="24" max="24" width="7" style="65" hidden="1" customWidth="1"/>
    <col min="25" max="25" width="8.7109375" style="65" hidden="1" customWidth="1"/>
    <col min="26" max="26" width="6.85546875" style="65" hidden="1" customWidth="1"/>
    <col min="27" max="27" width="7" style="65" hidden="1" customWidth="1"/>
    <col min="28" max="28" width="8.85546875" style="65" hidden="1" customWidth="1"/>
    <col min="29" max="29" width="10" style="65" hidden="1" customWidth="1"/>
    <col min="30" max="30" width="12.28515625" style="65" customWidth="1"/>
    <col min="31" max="31" width="12" style="65" customWidth="1"/>
    <col min="32" max="32" width="10.28515625" style="65" customWidth="1"/>
    <col min="33" max="33" width="12.5703125" style="65" customWidth="1"/>
    <col min="34" max="34" width="13.28515625" style="65" customWidth="1"/>
    <col min="35" max="35" width="10.28515625" style="65" customWidth="1"/>
    <col min="36" max="36" width="11.5703125" style="65" customWidth="1"/>
    <col min="37" max="38" width="8.85546875" style="65"/>
    <col min="39" max="39" width="10.85546875" style="65" customWidth="1"/>
    <col min="40" max="40" width="10.140625" style="65" customWidth="1"/>
    <col min="41" max="41" width="12.85546875" style="65" customWidth="1"/>
    <col min="42" max="42" width="8.85546875" style="65"/>
    <col min="43" max="43" width="11.42578125" style="65" customWidth="1"/>
    <col min="44" max="44" width="10.42578125" style="65" customWidth="1"/>
    <col min="45" max="45" width="10.7109375" style="65" customWidth="1"/>
    <col min="46" max="46" width="8.85546875" style="65"/>
    <col min="47" max="47" width="10.85546875" style="65" customWidth="1"/>
    <col min="48" max="48" width="10.42578125" style="65" customWidth="1"/>
    <col min="49" max="49" width="10.5703125" style="65" customWidth="1"/>
    <col min="50" max="16384" width="8.85546875" style="65"/>
  </cols>
  <sheetData>
    <row r="2" spans="1:53" ht="30" customHeight="1" x14ac:dyDescent="0.25">
      <c r="K2" s="754" t="s">
        <v>490</v>
      </c>
      <c r="L2" s="675"/>
      <c r="M2" s="675"/>
      <c r="N2" s="675"/>
      <c r="O2" s="675"/>
      <c r="P2" s="675"/>
      <c r="Q2" s="675"/>
      <c r="R2" s="675"/>
      <c r="S2" s="675"/>
      <c r="T2" s="475"/>
      <c r="U2" s="475"/>
      <c r="V2" s="475"/>
      <c r="W2" s="475"/>
      <c r="X2" s="475"/>
      <c r="Y2" s="475"/>
      <c r="Z2" s="475"/>
      <c r="AA2" s="475"/>
      <c r="AD2" s="430"/>
      <c r="AE2" s="430"/>
      <c r="AF2" s="430"/>
      <c r="AG2" s="430"/>
      <c r="AH2" s="430"/>
      <c r="AI2" s="430"/>
      <c r="AJ2" s="430"/>
      <c r="AK2" s="430"/>
      <c r="AL2" s="430"/>
      <c r="AM2" s="430"/>
      <c r="AN2" s="430"/>
      <c r="AO2" s="430"/>
      <c r="AP2" s="430"/>
      <c r="AQ2" s="430"/>
      <c r="AR2" s="430"/>
      <c r="AS2" s="430"/>
      <c r="AT2" s="430"/>
      <c r="AU2" s="430"/>
      <c r="AV2" s="430"/>
      <c r="AW2" s="430"/>
      <c r="AX2" s="430"/>
      <c r="AY2" s="430"/>
      <c r="AZ2" s="430"/>
      <c r="BA2" s="430"/>
    </row>
    <row r="3" spans="1:53" ht="16.5" customHeight="1" x14ac:dyDescent="0.2">
      <c r="B3" s="762" t="s">
        <v>489</v>
      </c>
      <c r="C3" s="762"/>
      <c r="D3" s="762"/>
      <c r="E3" s="762"/>
      <c r="F3" s="762"/>
      <c r="G3" s="762"/>
      <c r="H3" s="762"/>
      <c r="I3" s="762"/>
      <c r="J3" s="762"/>
      <c r="K3" s="762"/>
      <c r="L3" s="762"/>
      <c r="M3" s="762"/>
      <c r="N3" s="762"/>
      <c r="O3" s="762"/>
      <c r="P3" s="762"/>
      <c r="Q3" s="762"/>
      <c r="R3" s="762"/>
      <c r="S3" s="762"/>
      <c r="T3" s="762"/>
      <c r="U3" s="762"/>
      <c r="V3" s="762"/>
      <c r="W3" s="762"/>
      <c r="AD3" s="430"/>
      <c r="AE3" s="433"/>
      <c r="AF3" s="433"/>
      <c r="AG3" s="433"/>
      <c r="AH3" s="433"/>
      <c r="AI3" s="433"/>
      <c r="AJ3" s="433"/>
      <c r="AK3" s="430"/>
      <c r="AL3" s="434"/>
      <c r="AM3" s="435"/>
      <c r="AN3" s="435"/>
      <c r="AO3" s="435"/>
      <c r="AP3" s="434"/>
      <c r="AQ3" s="435"/>
      <c r="AR3" s="435"/>
      <c r="AS3" s="435"/>
      <c r="AT3" s="434"/>
      <c r="AU3" s="435"/>
      <c r="AV3" s="435"/>
      <c r="AW3" s="435"/>
      <c r="AX3" s="434"/>
      <c r="AY3" s="435"/>
      <c r="AZ3" s="435"/>
      <c r="BA3" s="435"/>
    </row>
    <row r="4" spans="1:53" ht="18" customHeight="1" x14ac:dyDescent="0.2">
      <c r="A4" s="681"/>
      <c r="B4" s="759" t="s">
        <v>0</v>
      </c>
      <c r="C4" s="759" t="s">
        <v>12</v>
      </c>
      <c r="D4" s="761" t="s">
        <v>113</v>
      </c>
      <c r="E4" s="761"/>
      <c r="F4" s="761"/>
      <c r="G4" s="761"/>
      <c r="H4" s="761">
        <v>2021</v>
      </c>
      <c r="I4" s="761"/>
      <c r="J4" s="760"/>
      <c r="K4" s="760"/>
      <c r="L4" s="763">
        <v>2022</v>
      </c>
      <c r="M4" s="763"/>
      <c r="N4" s="763"/>
      <c r="O4" s="763"/>
      <c r="P4" s="764">
        <v>2023</v>
      </c>
      <c r="Q4" s="764"/>
      <c r="R4" s="764"/>
      <c r="S4" s="764"/>
      <c r="T4" s="764">
        <v>2024</v>
      </c>
      <c r="U4" s="764"/>
      <c r="V4" s="764"/>
      <c r="W4" s="764"/>
      <c r="X4" s="761">
        <v>2025</v>
      </c>
      <c r="Y4" s="761"/>
      <c r="Z4" s="761"/>
      <c r="AA4" s="761"/>
      <c r="AD4" s="430"/>
      <c r="AE4" s="436"/>
      <c r="AF4" s="436"/>
      <c r="AG4" s="436"/>
      <c r="AH4" s="437"/>
      <c r="AI4" s="437"/>
      <c r="AJ4" s="437"/>
      <c r="AK4" s="430"/>
      <c r="AL4" s="434"/>
      <c r="AM4" s="435"/>
      <c r="AN4" s="435"/>
      <c r="AO4" s="435"/>
      <c r="AP4" s="434"/>
      <c r="AQ4" s="435"/>
      <c r="AR4" s="435"/>
      <c r="AS4" s="435"/>
      <c r="AT4" s="434"/>
      <c r="AU4" s="435"/>
      <c r="AV4" s="435"/>
      <c r="AW4" s="435"/>
      <c r="AX4" s="434"/>
      <c r="AY4" s="435"/>
      <c r="AZ4" s="435"/>
      <c r="BA4" s="435"/>
    </row>
    <row r="5" spans="1:53" ht="27" customHeight="1" x14ac:dyDescent="0.2">
      <c r="A5" s="758"/>
      <c r="B5" s="760"/>
      <c r="C5" s="760"/>
      <c r="D5" s="476" t="s">
        <v>110</v>
      </c>
      <c r="E5" s="477" t="s">
        <v>3</v>
      </c>
      <c r="F5" s="478" t="s">
        <v>2</v>
      </c>
      <c r="G5" s="479" t="s">
        <v>4</v>
      </c>
      <c r="H5" s="479" t="s">
        <v>110</v>
      </c>
      <c r="I5" s="480" t="s">
        <v>3</v>
      </c>
      <c r="J5" s="480" t="s">
        <v>2</v>
      </c>
      <c r="K5" s="481" t="s">
        <v>4</v>
      </c>
      <c r="L5" s="481" t="s">
        <v>110</v>
      </c>
      <c r="M5" s="481" t="s">
        <v>3</v>
      </c>
      <c r="N5" s="481" t="s">
        <v>2</v>
      </c>
      <c r="O5" s="481" t="s">
        <v>4</v>
      </c>
      <c r="P5" s="482" t="s">
        <v>110</v>
      </c>
      <c r="Q5" s="482" t="s">
        <v>3</v>
      </c>
      <c r="R5" s="482" t="s">
        <v>2</v>
      </c>
      <c r="S5" s="482" t="s">
        <v>4</v>
      </c>
      <c r="T5" s="482" t="s">
        <v>110</v>
      </c>
      <c r="U5" s="482" t="s">
        <v>3</v>
      </c>
      <c r="V5" s="482" t="s">
        <v>2</v>
      </c>
      <c r="W5" s="482" t="s">
        <v>4</v>
      </c>
      <c r="X5" s="481" t="s">
        <v>110</v>
      </c>
      <c r="Y5" s="481" t="s">
        <v>3</v>
      </c>
      <c r="Z5" s="481" t="s">
        <v>2</v>
      </c>
      <c r="AA5" s="481" t="s">
        <v>4</v>
      </c>
      <c r="AD5" s="430"/>
      <c r="AE5" s="438"/>
      <c r="AF5" s="438"/>
      <c r="AG5" s="438"/>
      <c r="AH5" s="438"/>
      <c r="AI5" s="438"/>
      <c r="AJ5" s="438"/>
      <c r="AK5" s="430"/>
      <c r="AL5" s="434"/>
      <c r="AM5" s="435"/>
      <c r="AN5" s="435"/>
      <c r="AO5" s="435"/>
      <c r="AP5" s="434"/>
      <c r="AQ5" s="435"/>
      <c r="AR5" s="435"/>
      <c r="AS5" s="435"/>
      <c r="AT5" s="434"/>
      <c r="AU5" s="435"/>
      <c r="AV5" s="435"/>
      <c r="AW5" s="435"/>
      <c r="AX5" s="434"/>
      <c r="AY5" s="435"/>
      <c r="AZ5" s="435"/>
      <c r="BA5" s="435"/>
    </row>
    <row r="6" spans="1:53" ht="47.25" customHeight="1" x14ac:dyDescent="0.2">
      <c r="A6" s="499"/>
      <c r="B6" s="500" t="s">
        <v>491</v>
      </c>
      <c r="C6" s="501"/>
      <c r="D6" s="518">
        <f>E6+F6+G6</f>
        <v>309681</v>
      </c>
      <c r="E6" s="518">
        <f>I6+M6+Q6+U6+Y6</f>
        <v>0</v>
      </c>
      <c r="F6" s="518">
        <f>J6+N6+R6+V6+Z6</f>
        <v>309411</v>
      </c>
      <c r="G6" s="518">
        <f>K6+O6+S6+W6+AA6</f>
        <v>270</v>
      </c>
      <c r="H6" s="518">
        <f>I6+J6+K6</f>
        <v>98840.3</v>
      </c>
      <c r="I6" s="518">
        <f t="shared" ref="I6" si="0">I8+I9+I10</f>
        <v>0</v>
      </c>
      <c r="J6" s="518">
        <f>J8+J9+J10</f>
        <v>98750.3</v>
      </c>
      <c r="K6" s="518">
        <f>K8+K9+K10</f>
        <v>90</v>
      </c>
      <c r="L6" s="518">
        <f>M6+N6+O6</f>
        <v>103101</v>
      </c>
      <c r="M6" s="518">
        <f t="shared" ref="M6:N6" si="1">M8+M9+M10</f>
        <v>0</v>
      </c>
      <c r="N6" s="518">
        <f t="shared" si="1"/>
        <v>103011</v>
      </c>
      <c r="O6" s="518">
        <f>O8+O9+O10</f>
        <v>90</v>
      </c>
      <c r="P6" s="518">
        <f>Q6+R6+S6</f>
        <v>107739.7</v>
      </c>
      <c r="Q6" s="518">
        <f t="shared" ref="Q6:R6" si="2">Q8+Q9+Q10</f>
        <v>0</v>
      </c>
      <c r="R6" s="518">
        <f t="shared" si="2"/>
        <v>107649.7</v>
      </c>
      <c r="S6" s="518">
        <f>S8+S9+S10</f>
        <v>90</v>
      </c>
      <c r="T6" s="502">
        <f>U6+V6+W6</f>
        <v>0</v>
      </c>
      <c r="U6" s="502">
        <f t="shared" ref="U6:V6" si="3">U8+U9+U10</f>
        <v>0</v>
      </c>
      <c r="V6" s="502">
        <f t="shared" si="3"/>
        <v>0</v>
      </c>
      <c r="W6" s="502">
        <f>W8+W9+W10</f>
        <v>0</v>
      </c>
      <c r="X6" s="502">
        <f>Y6+Z6+AA6</f>
        <v>0</v>
      </c>
      <c r="Y6" s="502">
        <f t="shared" ref="Y6:Z6" si="4">Y8+Y9+Y10</f>
        <v>0</v>
      </c>
      <c r="Z6" s="502">
        <f t="shared" si="4"/>
        <v>0</v>
      </c>
      <c r="AA6" s="502">
        <f>AA8+AA9+AA10</f>
        <v>0</v>
      </c>
      <c r="AD6" s="430"/>
      <c r="AE6" s="430"/>
      <c r="AF6" s="430"/>
      <c r="AG6" s="430"/>
      <c r="AH6" s="430"/>
      <c r="AI6" s="430"/>
      <c r="AJ6" s="430"/>
      <c r="AK6" s="430"/>
      <c r="AL6" s="430"/>
      <c r="AM6" s="430"/>
      <c r="AN6" s="430"/>
      <c r="AO6" s="430"/>
      <c r="AP6" s="430"/>
      <c r="AQ6" s="430"/>
      <c r="AR6" s="430"/>
      <c r="AS6" s="430"/>
      <c r="AT6" s="430"/>
      <c r="AU6" s="430"/>
      <c r="AV6" s="430"/>
      <c r="AW6" s="430"/>
      <c r="AX6" s="430"/>
      <c r="AY6" s="430"/>
      <c r="AZ6" s="430"/>
      <c r="BA6" s="430"/>
    </row>
    <row r="7" spans="1:53" ht="22.5" customHeight="1" x14ac:dyDescent="0.2">
      <c r="A7" s="503"/>
      <c r="B7" s="755" t="s">
        <v>492</v>
      </c>
      <c r="C7" s="756"/>
      <c r="D7" s="756"/>
      <c r="E7" s="756"/>
      <c r="F7" s="756"/>
      <c r="G7" s="756"/>
      <c r="H7" s="756"/>
      <c r="I7" s="756"/>
      <c r="J7" s="756"/>
      <c r="K7" s="756"/>
      <c r="L7" s="756"/>
      <c r="M7" s="756"/>
      <c r="N7" s="756"/>
      <c r="O7" s="756"/>
      <c r="P7" s="756"/>
      <c r="Q7" s="756"/>
      <c r="R7" s="756"/>
      <c r="S7" s="756"/>
      <c r="T7" s="756"/>
      <c r="U7" s="756"/>
      <c r="V7" s="756"/>
      <c r="W7" s="756"/>
      <c r="X7" s="756"/>
      <c r="Y7" s="756"/>
      <c r="Z7" s="756"/>
      <c r="AA7" s="757"/>
      <c r="AB7" s="420"/>
      <c r="AC7" s="420"/>
      <c r="AD7" s="439"/>
      <c r="AE7" s="439"/>
      <c r="AF7" s="430"/>
      <c r="AG7" s="430"/>
      <c r="AH7" s="430"/>
      <c r="AI7" s="430"/>
      <c r="AJ7" s="430"/>
      <c r="AK7" s="430"/>
      <c r="AL7" s="430"/>
      <c r="AM7" s="430"/>
      <c r="AN7" s="430"/>
      <c r="AO7" s="430"/>
      <c r="AP7" s="430"/>
      <c r="AQ7" s="430"/>
      <c r="AR7" s="430"/>
      <c r="AS7" s="430"/>
      <c r="AT7" s="430"/>
      <c r="AU7" s="430"/>
      <c r="AV7" s="430"/>
      <c r="AW7" s="430"/>
      <c r="AX7" s="430"/>
      <c r="AY7" s="430"/>
      <c r="AZ7" s="430"/>
      <c r="BA7" s="430"/>
    </row>
    <row r="8" spans="1:53" ht="84" x14ac:dyDescent="0.2">
      <c r="A8" s="504" t="s">
        <v>392</v>
      </c>
      <c r="B8" s="505" t="s">
        <v>435</v>
      </c>
      <c r="C8" s="63" t="s">
        <v>182</v>
      </c>
      <c r="D8" s="517">
        <f>E8+F8+G8</f>
        <v>300626.59999999998</v>
      </c>
      <c r="E8" s="517">
        <f t="shared" ref="E8:F10" si="5">I8+M8+Q8+U8+Y8</f>
        <v>0</v>
      </c>
      <c r="F8" s="517">
        <f t="shared" si="5"/>
        <v>300626.59999999998</v>
      </c>
      <c r="G8" s="517">
        <f>K8+O8+S8+W8+AA8</f>
        <v>0</v>
      </c>
      <c r="H8" s="517">
        <f>I8+J8+K8</f>
        <v>95936.2</v>
      </c>
      <c r="I8" s="517"/>
      <c r="J8" s="517">
        <v>95936.2</v>
      </c>
      <c r="K8" s="517"/>
      <c r="L8" s="517">
        <f>M8+N8+O8</f>
        <v>100084.4</v>
      </c>
      <c r="M8" s="517"/>
      <c r="N8" s="517">
        <v>100084.4</v>
      </c>
      <c r="O8" s="517"/>
      <c r="P8" s="517">
        <f>Q8+R8+S8</f>
        <v>104606</v>
      </c>
      <c r="Q8" s="517"/>
      <c r="R8" s="517">
        <v>104606</v>
      </c>
      <c r="S8" s="517"/>
      <c r="T8" s="452">
        <f>U8+V8+W8</f>
        <v>0</v>
      </c>
      <c r="U8" s="452"/>
      <c r="V8" s="452"/>
      <c r="W8" s="452">
        <v>0</v>
      </c>
      <c r="X8" s="452">
        <f>Y8+Z8+AA8</f>
        <v>0</v>
      </c>
      <c r="Y8" s="452"/>
      <c r="Z8" s="452"/>
      <c r="AA8" s="452"/>
      <c r="AB8" s="419"/>
      <c r="AC8" s="419"/>
      <c r="AD8" s="430"/>
      <c r="AE8" s="430"/>
      <c r="AF8" s="430"/>
      <c r="AG8" s="430"/>
      <c r="AH8" s="430"/>
      <c r="AI8" s="430"/>
      <c r="AJ8" s="430"/>
      <c r="AK8" s="430"/>
      <c r="AL8" s="430"/>
      <c r="AM8" s="430"/>
      <c r="AN8" s="430"/>
      <c r="AO8" s="430"/>
      <c r="AP8" s="430"/>
      <c r="AQ8" s="430"/>
      <c r="AR8" s="430"/>
      <c r="AS8" s="430"/>
      <c r="AT8" s="430"/>
      <c r="AU8" s="430"/>
      <c r="AV8" s="430"/>
      <c r="AW8" s="430"/>
      <c r="AX8" s="430"/>
      <c r="AY8" s="430"/>
      <c r="AZ8" s="430"/>
      <c r="BA8" s="430"/>
    </row>
    <row r="9" spans="1:53" ht="43.5" customHeight="1" x14ac:dyDescent="0.2">
      <c r="A9" s="504" t="s">
        <v>393</v>
      </c>
      <c r="B9" s="507" t="s">
        <v>394</v>
      </c>
      <c r="C9" s="63" t="s">
        <v>182</v>
      </c>
      <c r="D9" s="517">
        <f>E9+F9+G9</f>
        <v>8784.4</v>
      </c>
      <c r="E9" s="517">
        <f t="shared" si="5"/>
        <v>0</v>
      </c>
      <c r="F9" s="517">
        <f t="shared" si="5"/>
        <v>8784.4</v>
      </c>
      <c r="G9" s="517">
        <f>K9+O9+S9+W9+AA9</f>
        <v>0</v>
      </c>
      <c r="H9" s="517">
        <f t="shared" ref="H9:H10" si="6">I9+J9+K9</f>
        <v>2814.1</v>
      </c>
      <c r="I9" s="517"/>
      <c r="J9" s="517">
        <v>2814.1</v>
      </c>
      <c r="K9" s="517"/>
      <c r="L9" s="517">
        <f t="shared" ref="L9:L10" si="7">M9+N9+O9</f>
        <v>2926.6</v>
      </c>
      <c r="M9" s="517"/>
      <c r="N9" s="517">
        <v>2926.6</v>
      </c>
      <c r="O9" s="517"/>
      <c r="P9" s="517">
        <f t="shared" ref="P9:P10" si="8">Q9+R9+S9</f>
        <v>3043.7</v>
      </c>
      <c r="Q9" s="517"/>
      <c r="R9" s="517">
        <v>3043.7</v>
      </c>
      <c r="S9" s="517"/>
      <c r="T9" s="452">
        <f t="shared" ref="T9:T10" si="9">U9+V9+W9</f>
        <v>0</v>
      </c>
      <c r="U9" s="452"/>
      <c r="V9" s="452"/>
      <c r="W9" s="453">
        <v>0</v>
      </c>
      <c r="X9" s="452">
        <f t="shared" ref="X9:X10" si="10">Y9+Z9+AA9</f>
        <v>0</v>
      </c>
      <c r="Y9" s="452"/>
      <c r="Z9" s="452"/>
      <c r="AA9" s="452"/>
      <c r="AB9" s="419"/>
      <c r="AC9" s="419"/>
      <c r="AD9" s="430"/>
      <c r="AE9" s="430"/>
      <c r="AF9" s="430"/>
      <c r="AG9" s="430"/>
      <c r="AH9" s="430"/>
      <c r="AI9" s="430"/>
      <c r="AJ9" s="430"/>
      <c r="AK9" s="430"/>
      <c r="AL9" s="430"/>
      <c r="AM9" s="430"/>
      <c r="AN9" s="430"/>
      <c r="AO9" s="430"/>
      <c r="AP9" s="430"/>
      <c r="AQ9" s="430"/>
      <c r="AR9" s="430"/>
      <c r="AS9" s="430"/>
      <c r="AT9" s="430"/>
      <c r="AU9" s="430"/>
      <c r="AV9" s="430"/>
      <c r="AW9" s="430"/>
      <c r="AX9" s="430"/>
      <c r="AY9" s="430"/>
      <c r="AZ9" s="430"/>
      <c r="BA9" s="430"/>
    </row>
    <row r="10" spans="1:53" ht="52.5" customHeight="1" x14ac:dyDescent="0.2">
      <c r="A10" s="504" t="s">
        <v>395</v>
      </c>
      <c r="B10" s="507" t="s">
        <v>396</v>
      </c>
      <c r="C10" s="63" t="s">
        <v>182</v>
      </c>
      <c r="D10" s="517">
        <f>E10+F10+G10</f>
        <v>270</v>
      </c>
      <c r="E10" s="517">
        <f t="shared" si="5"/>
        <v>0</v>
      </c>
      <c r="F10" s="517">
        <f t="shared" si="5"/>
        <v>0</v>
      </c>
      <c r="G10" s="517">
        <f>K10+O10+S10+W10+AA10</f>
        <v>270</v>
      </c>
      <c r="H10" s="517">
        <f t="shared" si="6"/>
        <v>90</v>
      </c>
      <c r="I10" s="517"/>
      <c r="J10" s="517"/>
      <c r="K10" s="517">
        <v>90</v>
      </c>
      <c r="L10" s="517">
        <f t="shared" si="7"/>
        <v>90</v>
      </c>
      <c r="M10" s="517"/>
      <c r="N10" s="517"/>
      <c r="O10" s="517">
        <v>90</v>
      </c>
      <c r="P10" s="517">
        <f t="shared" si="8"/>
        <v>90</v>
      </c>
      <c r="Q10" s="517"/>
      <c r="R10" s="517"/>
      <c r="S10" s="517">
        <v>90</v>
      </c>
      <c r="T10" s="452">
        <f t="shared" si="9"/>
        <v>0</v>
      </c>
      <c r="U10" s="452"/>
      <c r="V10" s="452"/>
      <c r="W10" s="453">
        <v>0</v>
      </c>
      <c r="X10" s="452">
        <f t="shared" si="10"/>
        <v>0</v>
      </c>
      <c r="Y10" s="452"/>
      <c r="Z10" s="452"/>
      <c r="AA10" s="452"/>
      <c r="AB10" s="419"/>
      <c r="AC10" s="419"/>
      <c r="AD10" s="430"/>
      <c r="AE10" s="430"/>
      <c r="AF10" s="430"/>
      <c r="AG10" s="430"/>
      <c r="AH10" s="430"/>
      <c r="AI10" s="430"/>
      <c r="AJ10" s="430"/>
      <c r="AK10" s="430"/>
      <c r="AL10" s="430"/>
      <c r="AM10" s="430"/>
      <c r="AN10" s="430"/>
      <c r="AO10" s="430"/>
      <c r="AP10" s="430"/>
      <c r="AQ10" s="430"/>
      <c r="AR10" s="430"/>
      <c r="AS10" s="430"/>
      <c r="AT10" s="430"/>
      <c r="AU10" s="430"/>
      <c r="AV10" s="430"/>
      <c r="AW10" s="430"/>
      <c r="AX10" s="430"/>
      <c r="AY10" s="430"/>
      <c r="AZ10" s="430"/>
      <c r="BA10" s="430"/>
    </row>
    <row r="27" spans="1:23" x14ac:dyDescent="0.2">
      <c r="A27" s="65"/>
      <c r="B27" s="65"/>
      <c r="F27" s="65"/>
      <c r="G27" s="65"/>
      <c r="H27" s="65"/>
      <c r="I27" s="65"/>
      <c r="J27" s="65"/>
      <c r="K27" s="65"/>
      <c r="P27" s="65"/>
      <c r="Q27" s="65"/>
      <c r="R27" s="65"/>
      <c r="S27" s="65"/>
      <c r="T27" s="65"/>
      <c r="U27" s="65"/>
      <c r="V27" s="65"/>
      <c r="W27" s="65"/>
    </row>
    <row r="28" spans="1:23" x14ac:dyDescent="0.2">
      <c r="A28" s="65"/>
      <c r="B28" s="65"/>
      <c r="F28" s="65"/>
      <c r="G28" s="65"/>
      <c r="H28" s="65"/>
      <c r="I28" s="65"/>
      <c r="J28" s="65"/>
      <c r="K28" s="65"/>
      <c r="P28" s="65"/>
      <c r="Q28" s="65"/>
      <c r="R28" s="65"/>
      <c r="S28" s="65"/>
      <c r="T28" s="65"/>
      <c r="U28" s="65"/>
      <c r="V28" s="65"/>
      <c r="W28" s="65"/>
    </row>
    <row r="29" spans="1:23" x14ac:dyDescent="0.2">
      <c r="A29" s="65"/>
      <c r="B29" s="65"/>
      <c r="F29" s="65"/>
      <c r="G29" s="65"/>
      <c r="H29" s="65"/>
      <c r="I29" s="65"/>
      <c r="J29" s="65"/>
      <c r="K29" s="65"/>
      <c r="P29" s="65"/>
      <c r="Q29" s="65"/>
      <c r="R29" s="65"/>
      <c r="S29" s="65"/>
      <c r="T29" s="65"/>
      <c r="U29" s="65"/>
      <c r="V29" s="65"/>
      <c r="W29" s="65"/>
    </row>
    <row r="30" spans="1:23" x14ac:dyDescent="0.2">
      <c r="A30" s="65"/>
      <c r="B30" s="65"/>
      <c r="F30" s="65"/>
      <c r="G30" s="65"/>
      <c r="H30" s="65"/>
      <c r="I30" s="65"/>
      <c r="J30" s="65"/>
      <c r="K30" s="65"/>
      <c r="P30" s="65"/>
      <c r="Q30" s="65"/>
      <c r="R30" s="65"/>
      <c r="S30" s="65"/>
      <c r="T30" s="65"/>
      <c r="U30" s="65"/>
      <c r="V30" s="65"/>
      <c r="W30" s="65"/>
    </row>
    <row r="31" spans="1:23" x14ac:dyDescent="0.2">
      <c r="A31" s="65"/>
      <c r="B31" s="65"/>
      <c r="F31" s="65"/>
      <c r="G31" s="65"/>
      <c r="H31" s="65"/>
      <c r="I31" s="65"/>
      <c r="J31" s="65"/>
      <c r="K31" s="65"/>
      <c r="P31" s="65"/>
      <c r="Q31" s="65"/>
      <c r="R31" s="65"/>
      <c r="S31" s="65"/>
      <c r="T31" s="65"/>
      <c r="U31" s="65"/>
      <c r="V31" s="65"/>
      <c r="W31" s="65"/>
    </row>
    <row r="32" spans="1:23" x14ac:dyDescent="0.2">
      <c r="A32" s="65"/>
      <c r="B32" s="65"/>
      <c r="F32" s="65"/>
      <c r="G32" s="65"/>
      <c r="H32" s="65"/>
      <c r="I32" s="65"/>
      <c r="J32" s="65"/>
      <c r="K32" s="65"/>
      <c r="P32" s="65"/>
      <c r="Q32" s="65"/>
      <c r="R32" s="65"/>
      <c r="S32" s="65"/>
      <c r="T32" s="65"/>
      <c r="U32" s="65"/>
      <c r="V32" s="65"/>
      <c r="W32" s="65"/>
    </row>
    <row r="33" spans="1:23" x14ac:dyDescent="0.2">
      <c r="A33" s="65"/>
      <c r="B33" s="65"/>
      <c r="F33" s="65"/>
      <c r="G33" s="65"/>
      <c r="H33" s="65"/>
      <c r="I33" s="65"/>
      <c r="J33" s="65"/>
      <c r="K33" s="65"/>
      <c r="P33" s="65"/>
      <c r="Q33" s="65"/>
      <c r="R33" s="65"/>
      <c r="S33" s="65"/>
      <c r="T33" s="65"/>
      <c r="U33" s="65"/>
      <c r="V33" s="65"/>
      <c r="W33" s="65"/>
    </row>
    <row r="34" spans="1:23" x14ac:dyDescent="0.2">
      <c r="A34" s="65"/>
      <c r="B34" s="65"/>
      <c r="F34" s="65"/>
      <c r="G34" s="65"/>
      <c r="H34" s="65"/>
      <c r="I34" s="65"/>
      <c r="J34" s="65"/>
      <c r="K34" s="65"/>
      <c r="P34" s="65"/>
      <c r="Q34" s="65"/>
      <c r="R34" s="65"/>
      <c r="S34" s="65"/>
      <c r="T34" s="65"/>
      <c r="U34" s="65"/>
      <c r="V34" s="65"/>
      <c r="W34" s="65"/>
    </row>
    <row r="35" spans="1:23" x14ac:dyDescent="0.2">
      <c r="A35" s="65"/>
      <c r="B35" s="65"/>
      <c r="F35" s="65"/>
      <c r="G35" s="65"/>
      <c r="H35" s="65"/>
      <c r="I35" s="65"/>
      <c r="J35" s="65"/>
      <c r="K35" s="65"/>
      <c r="P35" s="65"/>
      <c r="Q35" s="65"/>
      <c r="R35" s="65"/>
      <c r="S35" s="65"/>
      <c r="T35" s="65"/>
      <c r="U35" s="65"/>
      <c r="V35" s="65"/>
      <c r="W35" s="65"/>
    </row>
    <row r="36" spans="1:23" x14ac:dyDescent="0.2">
      <c r="A36" s="65"/>
      <c r="B36" s="65"/>
      <c r="F36" s="65"/>
      <c r="G36" s="65"/>
      <c r="H36" s="65"/>
      <c r="I36" s="65"/>
      <c r="J36" s="65"/>
      <c r="K36" s="65"/>
      <c r="P36" s="65"/>
      <c r="Q36" s="65"/>
      <c r="R36" s="65"/>
      <c r="S36" s="65"/>
      <c r="T36" s="65"/>
      <c r="U36" s="65"/>
      <c r="V36" s="65"/>
      <c r="W36" s="65"/>
    </row>
    <row r="37" spans="1:23" x14ac:dyDescent="0.2">
      <c r="A37" s="65"/>
      <c r="B37" s="65"/>
      <c r="F37" s="65"/>
      <c r="G37" s="65"/>
      <c r="H37" s="65"/>
      <c r="I37" s="65"/>
      <c r="J37" s="65"/>
      <c r="K37" s="65"/>
      <c r="P37" s="65"/>
      <c r="Q37" s="65"/>
      <c r="R37" s="65"/>
      <c r="S37" s="65"/>
      <c r="T37" s="65"/>
      <c r="U37" s="65"/>
      <c r="V37" s="65"/>
      <c r="W37" s="65"/>
    </row>
    <row r="38" spans="1:23" x14ac:dyDescent="0.2">
      <c r="A38" s="65"/>
      <c r="B38" s="65"/>
      <c r="F38" s="65"/>
      <c r="G38" s="65"/>
      <c r="H38" s="65"/>
      <c r="I38" s="65"/>
      <c r="J38" s="65"/>
      <c r="K38" s="65"/>
      <c r="P38" s="65"/>
      <c r="Q38" s="65"/>
      <c r="R38" s="65"/>
      <c r="S38" s="65"/>
      <c r="T38" s="65"/>
      <c r="U38" s="65"/>
      <c r="V38" s="65"/>
      <c r="W38" s="65"/>
    </row>
    <row r="39" spans="1:23" x14ac:dyDescent="0.2">
      <c r="A39" s="65"/>
      <c r="B39" s="65"/>
      <c r="F39" s="65"/>
      <c r="G39" s="65"/>
      <c r="H39" s="65"/>
      <c r="I39" s="65"/>
      <c r="J39" s="65"/>
      <c r="K39" s="65"/>
      <c r="P39" s="65"/>
      <c r="Q39" s="65"/>
      <c r="R39" s="65"/>
      <c r="S39" s="65"/>
      <c r="T39" s="65"/>
      <c r="U39" s="65"/>
      <c r="V39" s="65"/>
      <c r="W39" s="65"/>
    </row>
    <row r="40" spans="1:23" x14ac:dyDescent="0.2">
      <c r="A40" s="65"/>
      <c r="B40" s="65"/>
      <c r="F40" s="65"/>
      <c r="G40" s="65"/>
      <c r="H40" s="65"/>
      <c r="I40" s="65"/>
      <c r="J40" s="65"/>
      <c r="K40" s="65"/>
      <c r="P40" s="65"/>
      <c r="Q40" s="65"/>
      <c r="R40" s="65"/>
      <c r="S40" s="65"/>
      <c r="T40" s="65"/>
      <c r="U40" s="65"/>
      <c r="V40" s="65"/>
      <c r="W40" s="65"/>
    </row>
    <row r="41" spans="1:23" x14ac:dyDescent="0.2">
      <c r="A41" s="65"/>
      <c r="B41" s="65"/>
      <c r="F41" s="65"/>
      <c r="G41" s="65"/>
      <c r="H41" s="65"/>
      <c r="I41" s="65"/>
      <c r="J41" s="65"/>
      <c r="K41" s="65"/>
      <c r="P41" s="65"/>
      <c r="Q41" s="65"/>
      <c r="R41" s="65"/>
      <c r="S41" s="65"/>
      <c r="T41" s="65"/>
      <c r="U41" s="65"/>
      <c r="V41" s="65"/>
      <c r="W41" s="65"/>
    </row>
    <row r="42" spans="1:23" x14ac:dyDescent="0.2">
      <c r="A42" s="65"/>
      <c r="B42" s="65"/>
      <c r="F42" s="65"/>
      <c r="G42" s="65"/>
      <c r="H42" s="65"/>
      <c r="I42" s="65"/>
      <c r="J42" s="65"/>
      <c r="K42" s="65"/>
      <c r="P42" s="65"/>
      <c r="Q42" s="65"/>
      <c r="R42" s="65"/>
      <c r="S42" s="65"/>
      <c r="T42" s="65"/>
      <c r="U42" s="65"/>
      <c r="V42" s="65"/>
      <c r="W42" s="65"/>
    </row>
    <row r="43" spans="1:23" x14ac:dyDescent="0.2">
      <c r="A43" s="65"/>
      <c r="B43" s="65"/>
      <c r="F43" s="65"/>
      <c r="G43" s="65"/>
      <c r="H43" s="65"/>
      <c r="I43" s="65"/>
      <c r="J43" s="65"/>
      <c r="K43" s="65"/>
      <c r="P43" s="65"/>
      <c r="Q43" s="65"/>
      <c r="R43" s="65"/>
      <c r="S43" s="65"/>
      <c r="T43" s="65"/>
      <c r="U43" s="65"/>
      <c r="V43" s="65"/>
      <c r="W43" s="65"/>
    </row>
    <row r="44" spans="1:23" x14ac:dyDescent="0.2">
      <c r="A44" s="65"/>
      <c r="B44" s="65"/>
      <c r="F44" s="65"/>
      <c r="G44" s="65"/>
      <c r="H44" s="65"/>
      <c r="I44" s="65"/>
      <c r="J44" s="65"/>
      <c r="K44" s="65"/>
      <c r="P44" s="65"/>
      <c r="Q44" s="65"/>
      <c r="R44" s="65"/>
      <c r="S44" s="65"/>
      <c r="T44" s="65"/>
      <c r="U44" s="65"/>
      <c r="V44" s="65"/>
      <c r="W44" s="65"/>
    </row>
    <row r="45" spans="1:23" x14ac:dyDescent="0.2">
      <c r="A45" s="65"/>
      <c r="B45" s="65"/>
      <c r="F45" s="65"/>
      <c r="G45" s="65"/>
      <c r="H45" s="65"/>
      <c r="I45" s="65"/>
      <c r="J45" s="65"/>
      <c r="K45" s="65"/>
      <c r="P45" s="65"/>
      <c r="Q45" s="65"/>
      <c r="R45" s="65"/>
      <c r="S45" s="65"/>
      <c r="T45" s="65"/>
      <c r="U45" s="65"/>
      <c r="V45" s="65"/>
      <c r="W45" s="65"/>
    </row>
    <row r="46" spans="1:23" x14ac:dyDescent="0.2">
      <c r="A46" s="65"/>
      <c r="B46" s="65"/>
      <c r="F46" s="65"/>
      <c r="G46" s="65"/>
      <c r="H46" s="65"/>
      <c r="I46" s="65"/>
      <c r="J46" s="65"/>
      <c r="K46" s="65"/>
      <c r="P46" s="65"/>
      <c r="Q46" s="65"/>
      <c r="R46" s="65"/>
      <c r="S46" s="65"/>
      <c r="T46" s="65"/>
      <c r="U46" s="65"/>
      <c r="V46" s="65"/>
      <c r="W46" s="65"/>
    </row>
    <row r="47" spans="1:23" x14ac:dyDescent="0.2">
      <c r="A47" s="65"/>
      <c r="B47" s="65"/>
      <c r="F47" s="65"/>
      <c r="G47" s="65"/>
      <c r="H47" s="65"/>
      <c r="I47" s="65"/>
      <c r="J47" s="65"/>
      <c r="K47" s="65"/>
      <c r="P47" s="65"/>
      <c r="Q47" s="65"/>
      <c r="R47" s="65"/>
      <c r="S47" s="65"/>
      <c r="T47" s="65"/>
      <c r="U47" s="65"/>
      <c r="V47" s="65"/>
      <c r="W47" s="65"/>
    </row>
    <row r="48" spans="1:23" x14ac:dyDescent="0.2">
      <c r="A48" s="65"/>
      <c r="B48" s="65"/>
      <c r="F48" s="65"/>
      <c r="G48" s="65"/>
      <c r="H48" s="65"/>
      <c r="I48" s="65"/>
      <c r="J48" s="65"/>
      <c r="K48" s="65"/>
      <c r="P48" s="65"/>
      <c r="Q48" s="65"/>
      <c r="R48" s="65"/>
      <c r="S48" s="65"/>
      <c r="T48" s="65"/>
      <c r="U48" s="65"/>
      <c r="V48" s="65"/>
      <c r="W48" s="65"/>
    </row>
    <row r="49" spans="1:23" x14ac:dyDescent="0.2">
      <c r="A49" s="65"/>
      <c r="B49" s="65"/>
      <c r="F49" s="65"/>
      <c r="G49" s="65"/>
      <c r="H49" s="65"/>
      <c r="I49" s="65"/>
      <c r="J49" s="65"/>
      <c r="K49" s="65"/>
      <c r="P49" s="65"/>
      <c r="Q49" s="65"/>
      <c r="R49" s="65"/>
      <c r="S49" s="65"/>
      <c r="T49" s="65"/>
      <c r="U49" s="65"/>
      <c r="V49" s="65"/>
      <c r="W49" s="65"/>
    </row>
    <row r="50" spans="1:23" x14ac:dyDescent="0.2">
      <c r="A50" s="65"/>
      <c r="B50" s="65"/>
      <c r="F50" s="65"/>
      <c r="G50" s="65"/>
      <c r="H50" s="65"/>
      <c r="I50" s="65"/>
      <c r="J50" s="65"/>
      <c r="K50" s="65"/>
      <c r="P50" s="65"/>
      <c r="Q50" s="65"/>
      <c r="R50" s="65"/>
      <c r="S50" s="65"/>
      <c r="T50" s="65"/>
      <c r="U50" s="65"/>
      <c r="V50" s="65"/>
      <c r="W50" s="65"/>
    </row>
    <row r="51" spans="1:23" x14ac:dyDescent="0.2">
      <c r="A51" s="65"/>
      <c r="B51" s="65"/>
      <c r="F51" s="65"/>
      <c r="G51" s="65"/>
      <c r="H51" s="65"/>
      <c r="I51" s="65"/>
      <c r="J51" s="65"/>
      <c r="K51" s="65"/>
      <c r="P51" s="65"/>
      <c r="Q51" s="65"/>
      <c r="R51" s="65"/>
      <c r="S51" s="65"/>
      <c r="T51" s="65"/>
      <c r="U51" s="65"/>
      <c r="V51" s="65"/>
      <c r="W51" s="65"/>
    </row>
    <row r="52" spans="1:23" x14ac:dyDescent="0.2">
      <c r="A52" s="65"/>
      <c r="B52" s="65"/>
      <c r="F52" s="65"/>
      <c r="G52" s="65"/>
      <c r="H52" s="65"/>
      <c r="I52" s="65"/>
      <c r="J52" s="65"/>
      <c r="K52" s="65"/>
      <c r="P52" s="65"/>
      <c r="Q52" s="65"/>
      <c r="R52" s="65"/>
      <c r="S52" s="65"/>
      <c r="T52" s="65"/>
      <c r="U52" s="65"/>
      <c r="V52" s="65"/>
      <c r="W52" s="65"/>
    </row>
    <row r="53" spans="1:23" x14ac:dyDescent="0.2">
      <c r="A53" s="65"/>
      <c r="B53" s="65"/>
      <c r="F53" s="65"/>
      <c r="G53" s="65"/>
      <c r="H53" s="65"/>
      <c r="I53" s="65"/>
      <c r="J53" s="65"/>
      <c r="K53" s="65"/>
      <c r="P53" s="65"/>
      <c r="Q53" s="65"/>
      <c r="R53" s="65"/>
      <c r="S53" s="65"/>
      <c r="T53" s="65"/>
      <c r="U53" s="65"/>
      <c r="V53" s="65"/>
      <c r="W53" s="65"/>
    </row>
    <row r="54" spans="1:23" x14ac:dyDescent="0.2">
      <c r="A54" s="65"/>
      <c r="B54" s="65"/>
      <c r="F54" s="65"/>
      <c r="G54" s="65"/>
      <c r="H54" s="65"/>
      <c r="I54" s="65"/>
      <c r="J54" s="65"/>
      <c r="K54" s="65"/>
      <c r="P54" s="65"/>
      <c r="Q54" s="65"/>
      <c r="R54" s="65"/>
      <c r="S54" s="65"/>
      <c r="T54" s="65"/>
      <c r="U54" s="65"/>
      <c r="V54" s="65"/>
      <c r="W54" s="65"/>
    </row>
    <row r="55" spans="1:23" x14ac:dyDescent="0.2">
      <c r="A55" s="65"/>
      <c r="B55" s="65"/>
      <c r="F55" s="65"/>
      <c r="G55" s="65"/>
      <c r="H55" s="65"/>
      <c r="I55" s="65"/>
      <c r="J55" s="65"/>
      <c r="K55" s="65"/>
      <c r="P55" s="65"/>
      <c r="Q55" s="65"/>
      <c r="R55" s="65"/>
      <c r="S55" s="65"/>
      <c r="T55" s="65"/>
      <c r="U55" s="65"/>
      <c r="V55" s="65"/>
      <c r="W55" s="65"/>
    </row>
    <row r="56" spans="1:23" x14ac:dyDescent="0.2">
      <c r="A56" s="65"/>
      <c r="B56" s="65"/>
      <c r="F56" s="65"/>
      <c r="G56" s="65"/>
      <c r="H56" s="65"/>
      <c r="I56" s="65"/>
      <c r="J56" s="65"/>
      <c r="K56" s="65"/>
      <c r="P56" s="65"/>
      <c r="Q56" s="65"/>
      <c r="R56" s="65"/>
      <c r="S56" s="65"/>
      <c r="T56" s="65"/>
      <c r="U56" s="65"/>
      <c r="V56" s="65"/>
      <c r="W56" s="65"/>
    </row>
    <row r="57" spans="1:23" x14ac:dyDescent="0.2">
      <c r="A57" s="65"/>
      <c r="B57" s="65"/>
      <c r="F57" s="65"/>
      <c r="G57" s="65"/>
      <c r="H57" s="65"/>
      <c r="I57" s="65"/>
      <c r="J57" s="65"/>
      <c r="K57" s="65"/>
      <c r="P57" s="65"/>
      <c r="Q57" s="65"/>
      <c r="R57" s="65"/>
      <c r="S57" s="65"/>
      <c r="T57" s="65"/>
      <c r="U57" s="65"/>
      <c r="V57" s="65"/>
      <c r="W57" s="65"/>
    </row>
    <row r="58" spans="1:23" x14ac:dyDescent="0.2">
      <c r="A58" s="65"/>
      <c r="B58" s="65"/>
      <c r="F58" s="65"/>
      <c r="G58" s="65"/>
      <c r="H58" s="65"/>
      <c r="I58" s="65"/>
      <c r="J58" s="65"/>
      <c r="K58" s="65"/>
      <c r="P58" s="65"/>
      <c r="Q58" s="65"/>
      <c r="R58" s="65"/>
      <c r="S58" s="65"/>
      <c r="T58" s="65"/>
      <c r="U58" s="65"/>
      <c r="V58" s="65"/>
      <c r="W58" s="65"/>
    </row>
    <row r="59" spans="1:23" x14ac:dyDescent="0.2">
      <c r="A59" s="65"/>
      <c r="B59" s="65"/>
      <c r="F59" s="65"/>
      <c r="G59" s="65"/>
      <c r="H59" s="65"/>
      <c r="I59" s="65"/>
      <c r="J59" s="65"/>
      <c r="K59" s="65"/>
      <c r="P59" s="65"/>
      <c r="Q59" s="65"/>
      <c r="R59" s="65"/>
      <c r="S59" s="65"/>
      <c r="T59" s="65"/>
      <c r="U59" s="65"/>
      <c r="V59" s="65"/>
      <c r="W59" s="65"/>
    </row>
    <row r="60" spans="1:23" x14ac:dyDescent="0.2">
      <c r="A60" s="65"/>
      <c r="B60" s="65"/>
      <c r="F60" s="65"/>
      <c r="G60" s="65"/>
      <c r="H60" s="65"/>
      <c r="I60" s="65"/>
      <c r="J60" s="65"/>
      <c r="K60" s="65"/>
      <c r="P60" s="65"/>
      <c r="Q60" s="65"/>
      <c r="R60" s="65"/>
      <c r="S60" s="65"/>
      <c r="T60" s="65"/>
      <c r="U60" s="65"/>
      <c r="V60" s="65"/>
      <c r="W60" s="65"/>
    </row>
    <row r="61" spans="1:23" x14ac:dyDescent="0.2">
      <c r="A61" s="65"/>
      <c r="B61" s="65"/>
      <c r="F61" s="65"/>
      <c r="G61" s="65"/>
      <c r="H61" s="65"/>
      <c r="I61" s="65"/>
      <c r="J61" s="65"/>
      <c r="K61" s="65"/>
      <c r="P61" s="65"/>
      <c r="Q61" s="65"/>
      <c r="R61" s="65"/>
      <c r="S61" s="65"/>
      <c r="T61" s="65"/>
      <c r="U61" s="65"/>
      <c r="V61" s="65"/>
      <c r="W61" s="65"/>
    </row>
    <row r="62" spans="1:23" x14ac:dyDescent="0.2">
      <c r="A62" s="65"/>
      <c r="B62" s="65"/>
      <c r="F62" s="65"/>
      <c r="G62" s="65"/>
      <c r="H62" s="65"/>
      <c r="I62" s="65"/>
      <c r="J62" s="65"/>
      <c r="K62" s="65"/>
      <c r="P62" s="65"/>
      <c r="Q62" s="65"/>
      <c r="R62" s="65"/>
      <c r="S62" s="65"/>
      <c r="T62" s="65"/>
      <c r="U62" s="65"/>
      <c r="V62" s="65"/>
      <c r="W62" s="65"/>
    </row>
    <row r="63" spans="1:23" x14ac:dyDescent="0.2">
      <c r="A63" s="65"/>
      <c r="B63" s="65"/>
      <c r="F63" s="65"/>
      <c r="G63" s="65"/>
      <c r="H63" s="65"/>
      <c r="I63" s="65"/>
      <c r="J63" s="65"/>
      <c r="K63" s="65"/>
      <c r="P63" s="65"/>
      <c r="Q63" s="65"/>
      <c r="R63" s="65"/>
      <c r="S63" s="65"/>
      <c r="T63" s="65"/>
      <c r="U63" s="65"/>
      <c r="V63" s="65"/>
      <c r="W63" s="65"/>
    </row>
    <row r="64" spans="1:23" x14ac:dyDescent="0.2">
      <c r="A64" s="65"/>
      <c r="B64" s="65"/>
      <c r="F64" s="65"/>
      <c r="G64" s="65"/>
      <c r="H64" s="65"/>
      <c r="I64" s="65"/>
      <c r="J64" s="65"/>
      <c r="K64" s="65"/>
      <c r="P64" s="65"/>
      <c r="Q64" s="65"/>
      <c r="R64" s="65"/>
      <c r="S64" s="65"/>
      <c r="T64" s="65"/>
      <c r="U64" s="65"/>
      <c r="V64" s="65"/>
      <c r="W64" s="65"/>
    </row>
    <row r="65" spans="1:23" x14ac:dyDescent="0.2">
      <c r="A65" s="65"/>
      <c r="B65" s="65"/>
      <c r="F65" s="65"/>
      <c r="G65" s="65"/>
      <c r="H65" s="65"/>
      <c r="I65" s="65"/>
      <c r="J65" s="65"/>
      <c r="K65" s="65"/>
      <c r="P65" s="65"/>
      <c r="Q65" s="65"/>
      <c r="R65" s="65"/>
      <c r="S65" s="65"/>
      <c r="T65" s="65"/>
      <c r="U65" s="65"/>
      <c r="V65" s="65"/>
      <c r="W65" s="65"/>
    </row>
    <row r="66" spans="1:23" x14ac:dyDescent="0.2">
      <c r="A66" s="65"/>
      <c r="B66" s="65"/>
      <c r="F66" s="65"/>
      <c r="G66" s="65"/>
      <c r="H66" s="65"/>
      <c r="I66" s="65"/>
      <c r="J66" s="65"/>
      <c r="K66" s="65"/>
      <c r="P66" s="65"/>
      <c r="Q66" s="65"/>
      <c r="R66" s="65"/>
      <c r="S66" s="65"/>
      <c r="T66" s="65"/>
      <c r="U66" s="65"/>
      <c r="V66" s="65"/>
      <c r="W66" s="65"/>
    </row>
    <row r="67" spans="1:23" x14ac:dyDescent="0.2">
      <c r="A67" s="65"/>
      <c r="B67" s="65"/>
      <c r="F67" s="65"/>
      <c r="G67" s="65"/>
      <c r="H67" s="65"/>
      <c r="I67" s="65"/>
      <c r="J67" s="65"/>
      <c r="K67" s="65"/>
      <c r="P67" s="65"/>
      <c r="Q67" s="65"/>
      <c r="R67" s="65"/>
      <c r="S67" s="65"/>
      <c r="T67" s="65"/>
      <c r="U67" s="65"/>
      <c r="V67" s="65"/>
      <c r="W67" s="65"/>
    </row>
    <row r="68" spans="1:23" x14ac:dyDescent="0.2">
      <c r="A68" s="65"/>
      <c r="B68" s="65"/>
      <c r="F68" s="65"/>
      <c r="G68" s="65"/>
      <c r="H68" s="65"/>
      <c r="I68" s="65"/>
      <c r="J68" s="65"/>
      <c r="K68" s="65"/>
      <c r="P68" s="65"/>
      <c r="Q68" s="65"/>
      <c r="R68" s="65"/>
      <c r="S68" s="65"/>
      <c r="T68" s="65"/>
      <c r="U68" s="65"/>
      <c r="V68" s="65"/>
      <c r="W68" s="65"/>
    </row>
    <row r="69" spans="1:23" x14ac:dyDescent="0.2">
      <c r="A69" s="65"/>
      <c r="B69" s="65"/>
      <c r="F69" s="65"/>
      <c r="G69" s="65"/>
      <c r="H69" s="65"/>
      <c r="I69" s="65"/>
      <c r="J69" s="65"/>
      <c r="K69" s="65"/>
      <c r="P69" s="65"/>
      <c r="Q69" s="65"/>
      <c r="R69" s="65"/>
      <c r="S69" s="65"/>
      <c r="T69" s="65"/>
      <c r="U69" s="65"/>
      <c r="V69" s="65"/>
      <c r="W69" s="65"/>
    </row>
    <row r="70" spans="1:23" x14ac:dyDescent="0.2">
      <c r="A70" s="65"/>
      <c r="B70" s="65"/>
      <c r="F70" s="65"/>
      <c r="G70" s="65"/>
      <c r="H70" s="65"/>
      <c r="I70" s="65"/>
      <c r="J70" s="65"/>
      <c r="K70" s="65"/>
      <c r="P70" s="65"/>
      <c r="Q70" s="65"/>
      <c r="R70" s="65"/>
      <c r="S70" s="65"/>
      <c r="T70" s="65"/>
      <c r="U70" s="65"/>
      <c r="V70" s="65"/>
      <c r="W70" s="65"/>
    </row>
    <row r="71" spans="1:23" x14ac:dyDescent="0.2">
      <c r="A71" s="65"/>
      <c r="B71" s="65"/>
      <c r="F71" s="65"/>
      <c r="G71" s="65"/>
      <c r="H71" s="65"/>
      <c r="I71" s="65"/>
      <c r="J71" s="65"/>
      <c r="K71" s="65"/>
      <c r="P71" s="65"/>
      <c r="Q71" s="65"/>
      <c r="R71" s="65"/>
      <c r="S71" s="65"/>
      <c r="T71" s="65"/>
      <c r="U71" s="65"/>
      <c r="V71" s="65"/>
      <c r="W71" s="65"/>
    </row>
    <row r="72" spans="1:23" x14ac:dyDescent="0.2">
      <c r="A72" s="65"/>
      <c r="B72" s="65"/>
      <c r="F72" s="65"/>
      <c r="G72" s="65"/>
      <c r="H72" s="65"/>
      <c r="I72" s="65"/>
      <c r="J72" s="65"/>
      <c r="K72" s="65"/>
      <c r="P72" s="65"/>
      <c r="Q72" s="65"/>
      <c r="R72" s="65"/>
      <c r="S72" s="65"/>
      <c r="T72" s="65"/>
      <c r="U72" s="65"/>
      <c r="V72" s="65"/>
      <c r="W72" s="65"/>
    </row>
    <row r="73" spans="1:23" x14ac:dyDescent="0.2">
      <c r="A73" s="65"/>
      <c r="B73" s="65"/>
      <c r="F73" s="65"/>
      <c r="G73" s="65"/>
      <c r="H73" s="65"/>
      <c r="I73" s="65"/>
      <c r="J73" s="65"/>
      <c r="K73" s="65"/>
      <c r="P73" s="65"/>
      <c r="Q73" s="65"/>
      <c r="R73" s="65"/>
      <c r="S73" s="65"/>
      <c r="T73" s="65"/>
      <c r="U73" s="65"/>
      <c r="V73" s="65"/>
      <c r="W73" s="65"/>
    </row>
    <row r="74" spans="1:23" x14ac:dyDescent="0.2">
      <c r="A74" s="65"/>
      <c r="B74" s="65"/>
      <c r="F74" s="65"/>
      <c r="G74" s="65"/>
      <c r="H74" s="65"/>
      <c r="I74" s="65"/>
      <c r="J74" s="65"/>
      <c r="K74" s="65"/>
      <c r="P74" s="65"/>
      <c r="Q74" s="65"/>
      <c r="R74" s="65"/>
      <c r="S74" s="65"/>
      <c r="T74" s="65"/>
      <c r="U74" s="65"/>
      <c r="V74" s="65"/>
      <c r="W74" s="65"/>
    </row>
    <row r="75" spans="1:23" x14ac:dyDescent="0.2">
      <c r="A75" s="65"/>
      <c r="B75" s="65"/>
      <c r="F75" s="65"/>
      <c r="G75" s="65"/>
      <c r="H75" s="65"/>
      <c r="I75" s="65"/>
      <c r="J75" s="65"/>
      <c r="K75" s="65"/>
      <c r="P75" s="65"/>
      <c r="Q75" s="65"/>
      <c r="R75" s="65"/>
      <c r="S75" s="65"/>
      <c r="T75" s="65"/>
      <c r="U75" s="65"/>
      <c r="V75" s="65"/>
      <c r="W75" s="65"/>
    </row>
    <row r="76" spans="1:23" x14ac:dyDescent="0.2">
      <c r="A76" s="65"/>
      <c r="B76" s="65"/>
      <c r="F76" s="65"/>
      <c r="G76" s="65"/>
      <c r="H76" s="65"/>
      <c r="I76" s="65"/>
      <c r="J76" s="65"/>
      <c r="K76" s="65"/>
      <c r="P76" s="65"/>
      <c r="Q76" s="65"/>
      <c r="R76" s="65"/>
      <c r="S76" s="65"/>
      <c r="T76" s="65"/>
      <c r="U76" s="65"/>
      <c r="V76" s="65"/>
      <c r="W76" s="65"/>
    </row>
    <row r="77" spans="1:23" x14ac:dyDescent="0.2">
      <c r="A77" s="65"/>
      <c r="B77" s="65"/>
      <c r="F77" s="65"/>
      <c r="G77" s="65"/>
      <c r="H77" s="65"/>
      <c r="I77" s="65"/>
      <c r="J77" s="65"/>
      <c r="K77" s="65"/>
      <c r="P77" s="65"/>
      <c r="Q77" s="65"/>
      <c r="R77" s="65"/>
      <c r="S77" s="65"/>
      <c r="T77" s="65"/>
      <c r="U77" s="65"/>
      <c r="V77" s="65"/>
      <c r="W77" s="65"/>
    </row>
    <row r="78" spans="1:23" x14ac:dyDescent="0.2">
      <c r="A78" s="65"/>
      <c r="B78" s="65"/>
      <c r="F78" s="65"/>
      <c r="G78" s="65"/>
      <c r="H78" s="65"/>
      <c r="I78" s="65"/>
      <c r="J78" s="65"/>
      <c r="K78" s="65"/>
      <c r="P78" s="65"/>
      <c r="Q78" s="65"/>
      <c r="R78" s="65"/>
      <c r="S78" s="65"/>
      <c r="T78" s="65"/>
      <c r="U78" s="65"/>
      <c r="V78" s="65"/>
      <c r="W78" s="65"/>
    </row>
    <row r="79" spans="1:23" x14ac:dyDescent="0.2">
      <c r="A79" s="65"/>
      <c r="B79" s="65"/>
      <c r="F79" s="65"/>
      <c r="G79" s="65"/>
      <c r="H79" s="65"/>
      <c r="I79" s="65"/>
      <c r="J79" s="65"/>
      <c r="K79" s="65"/>
      <c r="P79" s="65"/>
      <c r="Q79" s="65"/>
      <c r="R79" s="65"/>
      <c r="S79" s="65"/>
      <c r="T79" s="65"/>
      <c r="U79" s="65"/>
      <c r="V79" s="65"/>
      <c r="W79" s="65"/>
    </row>
    <row r="80" spans="1:23" x14ac:dyDescent="0.2">
      <c r="A80" s="65"/>
      <c r="B80" s="65"/>
      <c r="F80" s="65"/>
      <c r="G80" s="65"/>
      <c r="H80" s="65"/>
      <c r="I80" s="65"/>
      <c r="J80" s="65"/>
      <c r="K80" s="65"/>
      <c r="P80" s="65"/>
      <c r="Q80" s="65"/>
      <c r="R80" s="65"/>
      <c r="S80" s="65"/>
      <c r="T80" s="65"/>
      <c r="U80" s="65"/>
      <c r="V80" s="65"/>
      <c r="W80" s="65"/>
    </row>
    <row r="81" spans="1:23" x14ac:dyDescent="0.2">
      <c r="A81" s="65"/>
      <c r="B81" s="65"/>
      <c r="F81" s="65"/>
      <c r="G81" s="65"/>
      <c r="H81" s="65"/>
      <c r="I81" s="65"/>
      <c r="J81" s="65"/>
      <c r="K81" s="65"/>
      <c r="P81" s="65"/>
      <c r="Q81" s="65"/>
      <c r="R81" s="65"/>
      <c r="S81" s="65"/>
      <c r="T81" s="65"/>
      <c r="U81" s="65"/>
      <c r="V81" s="65"/>
      <c r="W81" s="65"/>
    </row>
    <row r="82" spans="1:23" x14ac:dyDescent="0.2">
      <c r="A82" s="65"/>
      <c r="B82" s="65"/>
      <c r="F82" s="65"/>
      <c r="G82" s="65"/>
      <c r="H82" s="65"/>
      <c r="I82" s="65"/>
      <c r="J82" s="65"/>
      <c r="K82" s="65"/>
      <c r="P82" s="65"/>
      <c r="Q82" s="65"/>
      <c r="R82" s="65"/>
      <c r="S82" s="65"/>
      <c r="T82" s="65"/>
      <c r="U82" s="65"/>
      <c r="V82" s="65"/>
      <c r="W82" s="65"/>
    </row>
    <row r="83" spans="1:23" x14ac:dyDescent="0.2">
      <c r="A83" s="65"/>
      <c r="B83" s="65"/>
      <c r="F83" s="65"/>
      <c r="G83" s="65"/>
      <c r="H83" s="65"/>
      <c r="I83" s="65"/>
      <c r="J83" s="65"/>
      <c r="K83" s="65"/>
      <c r="P83" s="65"/>
      <c r="Q83" s="65"/>
      <c r="R83" s="65"/>
      <c r="S83" s="65"/>
      <c r="T83" s="65"/>
      <c r="U83" s="65"/>
      <c r="V83" s="65"/>
      <c r="W83" s="65"/>
    </row>
    <row r="84" spans="1:23" x14ac:dyDescent="0.2">
      <c r="A84" s="65"/>
      <c r="B84" s="65"/>
      <c r="F84" s="65"/>
      <c r="G84" s="65"/>
      <c r="H84" s="65"/>
      <c r="I84" s="65"/>
      <c r="J84" s="65"/>
      <c r="K84" s="65"/>
      <c r="P84" s="65"/>
      <c r="Q84" s="65"/>
      <c r="R84" s="65"/>
      <c r="S84" s="65"/>
      <c r="T84" s="65"/>
      <c r="U84" s="65"/>
      <c r="V84" s="65"/>
      <c r="W84" s="65"/>
    </row>
    <row r="85" spans="1:23" x14ac:dyDescent="0.2">
      <c r="A85" s="65"/>
      <c r="B85" s="65"/>
      <c r="F85" s="65"/>
      <c r="G85" s="65"/>
      <c r="H85" s="65"/>
      <c r="I85" s="65"/>
      <c r="J85" s="65"/>
      <c r="K85" s="65"/>
      <c r="P85" s="65"/>
      <c r="Q85" s="65"/>
      <c r="R85" s="65"/>
      <c r="S85" s="65"/>
      <c r="T85" s="65"/>
      <c r="U85" s="65"/>
      <c r="V85" s="65"/>
      <c r="W85" s="65"/>
    </row>
    <row r="86" spans="1:23" x14ac:dyDescent="0.2">
      <c r="A86" s="65"/>
      <c r="B86" s="65"/>
      <c r="F86" s="65"/>
      <c r="G86" s="65"/>
      <c r="H86" s="65"/>
      <c r="I86" s="65"/>
      <c r="J86" s="65"/>
      <c r="K86" s="65"/>
      <c r="P86" s="65"/>
      <c r="Q86" s="65"/>
      <c r="R86" s="65"/>
      <c r="S86" s="65"/>
      <c r="T86" s="65"/>
      <c r="U86" s="65"/>
      <c r="V86" s="65"/>
      <c r="W86" s="65"/>
    </row>
    <row r="87" spans="1:23" x14ac:dyDescent="0.2">
      <c r="A87" s="65"/>
      <c r="B87" s="65"/>
      <c r="F87" s="65"/>
      <c r="G87" s="65"/>
      <c r="H87" s="65"/>
      <c r="I87" s="65"/>
      <c r="J87" s="65"/>
      <c r="K87" s="65"/>
      <c r="P87" s="65"/>
      <c r="Q87" s="65"/>
      <c r="R87" s="65"/>
      <c r="S87" s="65"/>
      <c r="T87" s="65"/>
      <c r="U87" s="65"/>
      <c r="V87" s="65"/>
      <c r="W87" s="65"/>
    </row>
    <row r="88" spans="1:23" x14ac:dyDescent="0.2">
      <c r="A88" s="65"/>
      <c r="B88" s="65"/>
      <c r="F88" s="65"/>
      <c r="G88" s="65"/>
      <c r="H88" s="65"/>
      <c r="I88" s="65"/>
      <c r="J88" s="65"/>
      <c r="K88" s="65"/>
      <c r="P88" s="65"/>
      <c r="Q88" s="65"/>
      <c r="R88" s="65"/>
      <c r="S88" s="65"/>
      <c r="T88" s="65"/>
      <c r="U88" s="65"/>
      <c r="V88" s="65"/>
      <c r="W88" s="65"/>
    </row>
    <row r="89" spans="1:23" x14ac:dyDescent="0.2">
      <c r="A89" s="65"/>
      <c r="B89" s="65"/>
      <c r="F89" s="65"/>
      <c r="G89" s="65"/>
      <c r="H89" s="65"/>
      <c r="I89" s="65"/>
      <c r="J89" s="65"/>
      <c r="K89" s="65"/>
      <c r="P89" s="65"/>
      <c r="Q89" s="65"/>
      <c r="R89" s="65"/>
      <c r="S89" s="65"/>
      <c r="T89" s="65"/>
      <c r="U89" s="65"/>
      <c r="V89" s="65"/>
      <c r="W89" s="65"/>
    </row>
    <row r="90" spans="1:23" x14ac:dyDescent="0.2">
      <c r="A90" s="65"/>
      <c r="B90" s="65"/>
      <c r="F90" s="65"/>
      <c r="G90" s="65"/>
      <c r="H90" s="65"/>
      <c r="I90" s="65"/>
      <c r="J90" s="65"/>
      <c r="K90" s="65"/>
      <c r="P90" s="65"/>
      <c r="Q90" s="65"/>
      <c r="R90" s="65"/>
      <c r="S90" s="65"/>
      <c r="T90" s="65"/>
      <c r="U90" s="65"/>
      <c r="V90" s="65"/>
      <c r="W90" s="65"/>
    </row>
    <row r="91" spans="1:23" x14ac:dyDescent="0.2">
      <c r="A91" s="65"/>
      <c r="B91" s="65"/>
      <c r="F91" s="65"/>
      <c r="G91" s="65"/>
      <c r="H91" s="65"/>
      <c r="I91" s="65"/>
      <c r="J91" s="65"/>
      <c r="K91" s="65"/>
      <c r="P91" s="65"/>
      <c r="Q91" s="65"/>
      <c r="R91" s="65"/>
      <c r="S91" s="65"/>
      <c r="T91" s="65"/>
      <c r="U91" s="65"/>
      <c r="V91" s="65"/>
      <c r="W91" s="65"/>
    </row>
    <row r="92" spans="1:23" x14ac:dyDescent="0.2">
      <c r="A92" s="65"/>
      <c r="B92" s="65"/>
      <c r="F92" s="65"/>
      <c r="G92" s="65"/>
      <c r="H92" s="65"/>
      <c r="I92" s="65"/>
      <c r="J92" s="65"/>
      <c r="K92" s="65"/>
      <c r="P92" s="65"/>
      <c r="Q92" s="65"/>
      <c r="R92" s="65"/>
      <c r="S92" s="65"/>
      <c r="T92" s="65"/>
      <c r="U92" s="65"/>
      <c r="V92" s="65"/>
      <c r="W92" s="65"/>
    </row>
    <row r="93" spans="1:23" x14ac:dyDescent="0.2">
      <c r="A93" s="65"/>
      <c r="B93" s="65"/>
      <c r="F93" s="65"/>
      <c r="G93" s="65"/>
      <c r="H93" s="65"/>
      <c r="I93" s="65"/>
      <c r="J93" s="65"/>
      <c r="K93" s="65"/>
      <c r="P93" s="65"/>
      <c r="Q93" s="65"/>
      <c r="R93" s="65"/>
      <c r="S93" s="65"/>
      <c r="T93" s="65"/>
      <c r="U93" s="65"/>
      <c r="V93" s="65"/>
      <c r="W93" s="65"/>
    </row>
    <row r="94" spans="1:23" x14ac:dyDescent="0.2">
      <c r="A94" s="65"/>
      <c r="B94" s="65"/>
      <c r="F94" s="65"/>
      <c r="G94" s="65"/>
      <c r="H94" s="65"/>
      <c r="I94" s="65"/>
      <c r="J94" s="65"/>
      <c r="K94" s="65"/>
      <c r="P94" s="65"/>
      <c r="Q94" s="65"/>
      <c r="R94" s="65"/>
      <c r="S94" s="65"/>
      <c r="T94" s="65"/>
      <c r="U94" s="65"/>
      <c r="V94" s="65"/>
      <c r="W94" s="65"/>
    </row>
    <row r="95" spans="1:23" x14ac:dyDescent="0.2">
      <c r="A95" s="65"/>
      <c r="B95" s="65"/>
      <c r="F95" s="65"/>
      <c r="G95" s="65"/>
      <c r="H95" s="65"/>
      <c r="I95" s="65"/>
      <c r="J95" s="65"/>
      <c r="K95" s="65"/>
      <c r="P95" s="65"/>
      <c r="Q95" s="65"/>
      <c r="R95" s="65"/>
      <c r="S95" s="65"/>
      <c r="T95" s="65"/>
      <c r="U95" s="65"/>
      <c r="V95" s="65"/>
      <c r="W95" s="65"/>
    </row>
    <row r="96" spans="1:23" x14ac:dyDescent="0.2">
      <c r="A96" s="65"/>
      <c r="B96" s="65"/>
      <c r="F96" s="65"/>
      <c r="G96" s="65"/>
      <c r="H96" s="65"/>
      <c r="I96" s="65"/>
      <c r="J96" s="65"/>
      <c r="K96" s="65"/>
      <c r="P96" s="65"/>
      <c r="Q96" s="65"/>
      <c r="R96" s="65"/>
      <c r="S96" s="65"/>
      <c r="T96" s="65"/>
      <c r="U96" s="65"/>
      <c r="V96" s="65"/>
      <c r="W96" s="65"/>
    </row>
    <row r="97" spans="1:23" x14ac:dyDescent="0.2">
      <c r="A97" s="65"/>
      <c r="B97" s="65"/>
      <c r="F97" s="65"/>
      <c r="G97" s="65"/>
      <c r="H97" s="65"/>
      <c r="I97" s="65"/>
      <c r="J97" s="65"/>
      <c r="K97" s="65"/>
      <c r="P97" s="65"/>
      <c r="Q97" s="65"/>
      <c r="R97" s="65"/>
      <c r="S97" s="65"/>
      <c r="T97" s="65"/>
      <c r="U97" s="65"/>
      <c r="V97" s="65"/>
      <c r="W97" s="65"/>
    </row>
    <row r="98" spans="1:23" x14ac:dyDescent="0.2">
      <c r="A98" s="65"/>
      <c r="B98" s="65"/>
      <c r="F98" s="65"/>
      <c r="G98" s="65"/>
      <c r="H98" s="65"/>
      <c r="I98" s="65"/>
      <c r="J98" s="65"/>
      <c r="K98" s="65"/>
      <c r="P98" s="65"/>
      <c r="Q98" s="65"/>
      <c r="R98" s="65"/>
      <c r="S98" s="65"/>
      <c r="T98" s="65"/>
      <c r="U98" s="65"/>
      <c r="V98" s="65"/>
      <c r="W98" s="65"/>
    </row>
    <row r="99" spans="1:23" x14ac:dyDescent="0.2">
      <c r="A99" s="65"/>
      <c r="B99" s="65"/>
      <c r="F99" s="65"/>
      <c r="G99" s="65"/>
      <c r="H99" s="65"/>
      <c r="I99" s="65"/>
      <c r="J99" s="65"/>
      <c r="K99" s="65"/>
      <c r="P99" s="65"/>
      <c r="Q99" s="65"/>
      <c r="R99" s="65"/>
      <c r="S99" s="65"/>
      <c r="T99" s="65"/>
      <c r="U99" s="65"/>
      <c r="V99" s="65"/>
      <c r="W99" s="65"/>
    </row>
    <row r="100" spans="1:23" x14ac:dyDescent="0.2">
      <c r="A100" s="65"/>
      <c r="B100" s="65"/>
      <c r="F100" s="65"/>
      <c r="G100" s="65"/>
      <c r="H100" s="65"/>
      <c r="I100" s="65"/>
      <c r="J100" s="65"/>
      <c r="K100" s="65"/>
      <c r="P100" s="65"/>
      <c r="Q100" s="65"/>
      <c r="R100" s="65"/>
      <c r="S100" s="65"/>
      <c r="T100" s="65"/>
      <c r="U100" s="65"/>
      <c r="V100" s="65"/>
      <c r="W100" s="65"/>
    </row>
    <row r="101" spans="1:23" x14ac:dyDescent="0.2">
      <c r="A101" s="65"/>
      <c r="B101" s="65"/>
      <c r="F101" s="65"/>
      <c r="G101" s="65"/>
      <c r="H101" s="65"/>
      <c r="I101" s="65"/>
      <c r="J101" s="65"/>
      <c r="K101" s="65"/>
      <c r="P101" s="65"/>
      <c r="Q101" s="65"/>
      <c r="R101" s="65"/>
      <c r="S101" s="65"/>
      <c r="T101" s="65"/>
      <c r="U101" s="65"/>
      <c r="V101" s="65"/>
      <c r="W101" s="65"/>
    </row>
    <row r="102" spans="1:23" x14ac:dyDescent="0.2">
      <c r="A102" s="65"/>
      <c r="B102" s="65"/>
      <c r="F102" s="65"/>
      <c r="G102" s="65"/>
      <c r="H102" s="65"/>
      <c r="I102" s="65"/>
      <c r="J102" s="65"/>
      <c r="K102" s="65"/>
      <c r="P102" s="65"/>
      <c r="Q102" s="65"/>
      <c r="R102" s="65"/>
      <c r="S102" s="65"/>
      <c r="T102" s="65"/>
      <c r="U102" s="65"/>
      <c r="V102" s="65"/>
      <c r="W102" s="65"/>
    </row>
    <row r="103" spans="1:23" x14ac:dyDescent="0.2">
      <c r="A103" s="65"/>
      <c r="B103" s="65"/>
      <c r="F103" s="65"/>
      <c r="G103" s="65"/>
      <c r="H103" s="65"/>
      <c r="I103" s="65"/>
      <c r="J103" s="65"/>
      <c r="K103" s="65"/>
      <c r="P103" s="65"/>
      <c r="Q103" s="65"/>
      <c r="R103" s="65"/>
      <c r="S103" s="65"/>
      <c r="T103" s="65"/>
      <c r="U103" s="65"/>
      <c r="V103" s="65"/>
      <c r="W103" s="65"/>
    </row>
    <row r="104" spans="1:23" x14ac:dyDescent="0.2">
      <c r="A104" s="65"/>
      <c r="B104" s="65"/>
      <c r="F104" s="65"/>
      <c r="G104" s="65"/>
      <c r="H104" s="65"/>
      <c r="I104" s="65"/>
      <c r="J104" s="65"/>
      <c r="K104" s="65"/>
      <c r="P104" s="65"/>
      <c r="Q104" s="65"/>
      <c r="R104" s="65"/>
      <c r="S104" s="65"/>
      <c r="T104" s="65"/>
      <c r="U104" s="65"/>
      <c r="V104" s="65"/>
      <c r="W104" s="65"/>
    </row>
    <row r="105" spans="1:23" x14ac:dyDescent="0.2">
      <c r="A105" s="65"/>
      <c r="B105" s="65"/>
      <c r="F105" s="65"/>
      <c r="G105" s="65"/>
      <c r="H105" s="65"/>
      <c r="I105" s="65"/>
      <c r="J105" s="65"/>
      <c r="K105" s="65"/>
      <c r="P105" s="65"/>
      <c r="Q105" s="65"/>
      <c r="R105" s="65"/>
      <c r="S105" s="65"/>
      <c r="T105" s="65"/>
      <c r="U105" s="65"/>
      <c r="V105" s="65"/>
      <c r="W105" s="65"/>
    </row>
    <row r="106" spans="1:23" x14ac:dyDescent="0.2">
      <c r="A106" s="65"/>
      <c r="B106" s="65"/>
      <c r="F106" s="65"/>
      <c r="G106" s="65"/>
      <c r="H106" s="65"/>
      <c r="I106" s="65"/>
      <c r="J106" s="65"/>
      <c r="K106" s="65"/>
      <c r="P106" s="65"/>
      <c r="Q106" s="65"/>
      <c r="R106" s="65"/>
      <c r="S106" s="65"/>
      <c r="T106" s="65"/>
      <c r="U106" s="65"/>
      <c r="V106" s="65"/>
      <c r="W106" s="65"/>
    </row>
    <row r="107" spans="1:23" x14ac:dyDescent="0.2">
      <c r="A107" s="65"/>
      <c r="B107" s="65"/>
      <c r="F107" s="65"/>
      <c r="G107" s="65"/>
      <c r="H107" s="65"/>
      <c r="I107" s="65"/>
      <c r="J107" s="65"/>
      <c r="K107" s="65"/>
      <c r="P107" s="65"/>
      <c r="Q107" s="65"/>
      <c r="R107" s="65"/>
      <c r="S107" s="65"/>
      <c r="T107" s="65"/>
      <c r="U107" s="65"/>
      <c r="V107" s="65"/>
      <c r="W107" s="65"/>
    </row>
    <row r="108" spans="1:23" x14ac:dyDescent="0.2">
      <c r="A108" s="65"/>
      <c r="B108" s="65"/>
      <c r="F108" s="65"/>
      <c r="G108" s="65"/>
      <c r="H108" s="65"/>
      <c r="I108" s="65"/>
      <c r="J108" s="65"/>
      <c r="K108" s="65"/>
      <c r="P108" s="65"/>
      <c r="Q108" s="65"/>
      <c r="R108" s="65"/>
      <c r="S108" s="65"/>
      <c r="T108" s="65"/>
      <c r="U108" s="65"/>
      <c r="V108" s="65"/>
      <c r="W108" s="65"/>
    </row>
    <row r="109" spans="1:23" x14ac:dyDescent="0.2">
      <c r="A109" s="65"/>
      <c r="B109" s="65"/>
      <c r="F109" s="65"/>
      <c r="G109" s="65"/>
      <c r="H109" s="65"/>
      <c r="I109" s="65"/>
      <c r="J109" s="65"/>
      <c r="K109" s="65"/>
      <c r="P109" s="65"/>
      <c r="Q109" s="65"/>
      <c r="R109" s="65"/>
      <c r="S109" s="65"/>
      <c r="T109" s="65"/>
      <c r="U109" s="65"/>
      <c r="V109" s="65"/>
      <c r="W109" s="65"/>
    </row>
    <row r="110" spans="1:23" x14ac:dyDescent="0.2">
      <c r="A110" s="65"/>
      <c r="B110" s="65"/>
      <c r="F110" s="65"/>
      <c r="G110" s="65"/>
      <c r="H110" s="65"/>
      <c r="I110" s="65"/>
      <c r="J110" s="65"/>
      <c r="K110" s="65"/>
      <c r="P110" s="65"/>
      <c r="Q110" s="65"/>
      <c r="R110" s="65"/>
      <c r="S110" s="65"/>
      <c r="T110" s="65"/>
      <c r="U110" s="65"/>
      <c r="V110" s="65"/>
      <c r="W110" s="65"/>
    </row>
    <row r="111" spans="1:23" x14ac:dyDescent="0.2">
      <c r="A111" s="65"/>
      <c r="B111" s="65"/>
      <c r="F111" s="65"/>
      <c r="G111" s="65"/>
      <c r="H111" s="65"/>
      <c r="I111" s="65"/>
      <c r="J111" s="65"/>
      <c r="K111" s="65"/>
      <c r="P111" s="65"/>
      <c r="Q111" s="65"/>
      <c r="R111" s="65"/>
      <c r="S111" s="65"/>
      <c r="T111" s="65"/>
      <c r="U111" s="65"/>
      <c r="V111" s="65"/>
      <c r="W111" s="65"/>
    </row>
    <row r="112" spans="1:23" x14ac:dyDescent="0.2">
      <c r="A112" s="65"/>
      <c r="B112" s="65"/>
      <c r="F112" s="65"/>
      <c r="G112" s="65"/>
      <c r="H112" s="65"/>
      <c r="I112" s="65"/>
      <c r="J112" s="65"/>
      <c r="K112" s="65"/>
      <c r="P112" s="65"/>
      <c r="Q112" s="65"/>
      <c r="R112" s="65"/>
      <c r="S112" s="65"/>
      <c r="T112" s="65"/>
      <c r="U112" s="65"/>
      <c r="V112" s="65"/>
      <c r="W112" s="65"/>
    </row>
    <row r="113" spans="1:23" x14ac:dyDescent="0.2">
      <c r="A113" s="65"/>
      <c r="B113" s="65"/>
      <c r="F113" s="65"/>
      <c r="G113" s="65"/>
      <c r="H113" s="65"/>
      <c r="I113" s="65"/>
      <c r="J113" s="65"/>
      <c r="K113" s="65"/>
      <c r="P113" s="65"/>
      <c r="Q113" s="65"/>
      <c r="R113" s="65"/>
      <c r="S113" s="65"/>
      <c r="T113" s="65"/>
      <c r="U113" s="65"/>
      <c r="V113" s="65"/>
      <c r="W113" s="65"/>
    </row>
    <row r="114" spans="1:23" x14ac:dyDescent="0.2">
      <c r="A114" s="65"/>
      <c r="B114" s="65"/>
      <c r="F114" s="65"/>
      <c r="G114" s="65"/>
      <c r="H114" s="65"/>
      <c r="I114" s="65"/>
      <c r="J114" s="65"/>
      <c r="K114" s="65"/>
      <c r="P114" s="65"/>
      <c r="Q114" s="65"/>
      <c r="R114" s="65"/>
      <c r="S114" s="65"/>
      <c r="T114" s="65"/>
      <c r="U114" s="65"/>
      <c r="V114" s="65"/>
      <c r="W114" s="65"/>
    </row>
    <row r="115" spans="1:23" x14ac:dyDescent="0.2">
      <c r="A115" s="65"/>
      <c r="B115" s="65"/>
      <c r="F115" s="65"/>
      <c r="G115" s="65"/>
      <c r="H115" s="65"/>
      <c r="I115" s="65"/>
      <c r="J115" s="65"/>
      <c r="K115" s="65"/>
      <c r="P115" s="65"/>
      <c r="Q115" s="65"/>
      <c r="R115" s="65"/>
      <c r="S115" s="65"/>
      <c r="T115" s="65"/>
      <c r="U115" s="65"/>
      <c r="V115" s="65"/>
      <c r="W115" s="65"/>
    </row>
    <row r="116" spans="1:23" x14ac:dyDescent="0.2">
      <c r="A116" s="65"/>
      <c r="B116" s="65"/>
      <c r="F116" s="65"/>
      <c r="G116" s="65"/>
      <c r="H116" s="65"/>
      <c r="I116" s="65"/>
      <c r="J116" s="65"/>
      <c r="K116" s="65"/>
      <c r="P116" s="65"/>
      <c r="Q116" s="65"/>
      <c r="R116" s="65"/>
      <c r="S116" s="65"/>
      <c r="T116" s="65"/>
      <c r="U116" s="65"/>
      <c r="V116" s="65"/>
      <c r="W116" s="65"/>
    </row>
    <row r="117" spans="1:23" x14ac:dyDescent="0.2">
      <c r="A117" s="65"/>
      <c r="B117" s="65"/>
      <c r="F117" s="65"/>
      <c r="G117" s="65"/>
      <c r="H117" s="65"/>
      <c r="I117" s="65"/>
      <c r="J117" s="65"/>
      <c r="K117" s="65"/>
      <c r="P117" s="65"/>
      <c r="Q117" s="65"/>
      <c r="R117" s="65"/>
      <c r="S117" s="65"/>
      <c r="T117" s="65"/>
      <c r="U117" s="65"/>
      <c r="V117" s="65"/>
      <c r="W117" s="65"/>
    </row>
    <row r="118" spans="1:23" x14ac:dyDescent="0.2">
      <c r="A118" s="65"/>
      <c r="B118" s="65"/>
      <c r="F118" s="65"/>
      <c r="G118" s="65"/>
      <c r="H118" s="65"/>
      <c r="I118" s="65"/>
      <c r="J118" s="65"/>
      <c r="K118" s="65"/>
      <c r="P118" s="65"/>
      <c r="Q118" s="65"/>
      <c r="R118" s="65"/>
      <c r="S118" s="65"/>
      <c r="T118" s="65"/>
      <c r="U118" s="65"/>
      <c r="V118" s="65"/>
      <c r="W118" s="65"/>
    </row>
    <row r="119" spans="1:23" x14ac:dyDescent="0.2">
      <c r="A119" s="65"/>
      <c r="B119" s="65"/>
      <c r="F119" s="65"/>
      <c r="G119" s="65"/>
      <c r="H119" s="65"/>
      <c r="I119" s="65"/>
      <c r="J119" s="65"/>
      <c r="K119" s="65"/>
      <c r="P119" s="65"/>
      <c r="Q119" s="65"/>
      <c r="R119" s="65"/>
      <c r="S119" s="65"/>
      <c r="T119" s="65"/>
      <c r="U119" s="65"/>
      <c r="V119" s="65"/>
      <c r="W119" s="65"/>
    </row>
    <row r="120" spans="1:23" x14ac:dyDescent="0.2">
      <c r="A120" s="65"/>
      <c r="B120" s="65"/>
      <c r="F120" s="65"/>
      <c r="G120" s="65"/>
      <c r="H120" s="65"/>
      <c r="I120" s="65"/>
      <c r="J120" s="65"/>
      <c r="K120" s="65"/>
      <c r="P120" s="65"/>
      <c r="Q120" s="65"/>
      <c r="R120" s="65"/>
      <c r="S120" s="65"/>
      <c r="T120" s="65"/>
      <c r="U120" s="65"/>
      <c r="V120" s="65"/>
      <c r="W120" s="65"/>
    </row>
    <row r="121" spans="1:23" x14ac:dyDescent="0.2">
      <c r="A121" s="65"/>
      <c r="B121" s="65"/>
      <c r="F121" s="65"/>
      <c r="G121" s="65"/>
      <c r="H121" s="65"/>
      <c r="I121" s="65"/>
      <c r="J121" s="65"/>
      <c r="K121" s="65"/>
      <c r="P121" s="65"/>
      <c r="Q121" s="65"/>
      <c r="R121" s="65"/>
      <c r="S121" s="65"/>
      <c r="T121" s="65"/>
      <c r="U121" s="65"/>
      <c r="V121" s="65"/>
      <c r="W121" s="65"/>
    </row>
    <row r="122" spans="1:23" x14ac:dyDescent="0.2">
      <c r="A122" s="65"/>
      <c r="B122" s="65"/>
      <c r="F122" s="65"/>
      <c r="G122" s="65"/>
      <c r="H122" s="65"/>
      <c r="I122" s="65"/>
      <c r="J122" s="65"/>
      <c r="K122" s="65"/>
      <c r="P122" s="65"/>
      <c r="Q122" s="65"/>
      <c r="R122" s="65"/>
      <c r="S122" s="65"/>
      <c r="T122" s="65"/>
      <c r="U122" s="65"/>
      <c r="V122" s="65"/>
      <c r="W122" s="65"/>
    </row>
    <row r="123" spans="1:23" x14ac:dyDescent="0.2">
      <c r="A123" s="65"/>
      <c r="B123" s="65"/>
      <c r="F123" s="65"/>
      <c r="G123" s="65"/>
      <c r="H123" s="65"/>
      <c r="I123" s="65"/>
      <c r="J123" s="65"/>
      <c r="K123" s="65"/>
      <c r="P123" s="65"/>
      <c r="Q123" s="65"/>
      <c r="R123" s="65"/>
      <c r="S123" s="65"/>
      <c r="T123" s="65"/>
      <c r="U123" s="65"/>
      <c r="V123" s="65"/>
      <c r="W123" s="65"/>
    </row>
    <row r="124" spans="1:23" x14ac:dyDescent="0.2">
      <c r="A124" s="65"/>
      <c r="B124" s="65"/>
      <c r="F124" s="65"/>
      <c r="G124" s="65"/>
      <c r="H124" s="65"/>
      <c r="I124" s="65"/>
      <c r="J124" s="65"/>
      <c r="K124" s="65"/>
      <c r="P124" s="65"/>
      <c r="Q124" s="65"/>
      <c r="R124" s="65"/>
      <c r="S124" s="65"/>
      <c r="T124" s="65"/>
      <c r="U124" s="65"/>
      <c r="V124" s="65"/>
      <c r="W124" s="65"/>
    </row>
    <row r="125" spans="1:23" x14ac:dyDescent="0.2">
      <c r="A125" s="65"/>
      <c r="B125" s="65"/>
      <c r="F125" s="65"/>
      <c r="G125" s="65"/>
      <c r="H125" s="65"/>
      <c r="I125" s="65"/>
      <c r="J125" s="65"/>
      <c r="K125" s="65"/>
      <c r="P125" s="65"/>
      <c r="Q125" s="65"/>
      <c r="R125" s="65"/>
      <c r="S125" s="65"/>
      <c r="T125" s="65"/>
      <c r="U125" s="65"/>
      <c r="V125" s="65"/>
      <c r="W125" s="65"/>
    </row>
    <row r="126" spans="1:23" x14ac:dyDescent="0.2">
      <c r="A126" s="65"/>
      <c r="B126" s="65"/>
      <c r="F126" s="65"/>
      <c r="G126" s="65"/>
      <c r="H126" s="65"/>
      <c r="I126" s="65"/>
      <c r="J126" s="65"/>
      <c r="K126" s="65"/>
      <c r="P126" s="65"/>
      <c r="Q126" s="65"/>
      <c r="R126" s="65"/>
      <c r="S126" s="65"/>
      <c r="T126" s="65"/>
      <c r="U126" s="65"/>
      <c r="V126" s="65"/>
      <c r="W126" s="65"/>
    </row>
    <row r="127" spans="1:23" x14ac:dyDescent="0.2">
      <c r="A127" s="65"/>
      <c r="B127" s="65"/>
      <c r="F127" s="65"/>
      <c r="G127" s="65"/>
      <c r="H127" s="65"/>
      <c r="I127" s="65"/>
      <c r="J127" s="65"/>
      <c r="K127" s="65"/>
      <c r="P127" s="65"/>
      <c r="Q127" s="65"/>
      <c r="R127" s="65"/>
      <c r="S127" s="65"/>
      <c r="T127" s="65"/>
      <c r="U127" s="65"/>
      <c r="V127" s="65"/>
      <c r="W127" s="65"/>
    </row>
    <row r="128" spans="1:23" x14ac:dyDescent="0.2">
      <c r="A128" s="65"/>
      <c r="B128" s="65"/>
      <c r="F128" s="65"/>
      <c r="G128" s="65"/>
      <c r="H128" s="65"/>
      <c r="I128" s="65"/>
      <c r="J128" s="65"/>
      <c r="K128" s="65"/>
      <c r="P128" s="65"/>
      <c r="Q128" s="65"/>
      <c r="R128" s="65"/>
      <c r="S128" s="65"/>
      <c r="T128" s="65"/>
      <c r="U128" s="65"/>
      <c r="V128" s="65"/>
      <c r="W128" s="65"/>
    </row>
    <row r="129" spans="1:23" x14ac:dyDescent="0.2">
      <c r="A129" s="65"/>
      <c r="B129" s="65"/>
      <c r="F129" s="65"/>
      <c r="G129" s="65"/>
      <c r="H129" s="65"/>
      <c r="I129" s="65"/>
      <c r="J129" s="65"/>
      <c r="K129" s="65"/>
      <c r="P129" s="65"/>
      <c r="Q129" s="65"/>
      <c r="R129" s="65"/>
      <c r="S129" s="65"/>
      <c r="T129" s="65"/>
      <c r="U129" s="65"/>
      <c r="V129" s="65"/>
      <c r="W129" s="65"/>
    </row>
    <row r="130" spans="1:23" x14ac:dyDescent="0.2">
      <c r="A130" s="65"/>
      <c r="B130" s="65"/>
      <c r="F130" s="65"/>
      <c r="G130" s="65"/>
      <c r="H130" s="65"/>
      <c r="I130" s="65"/>
      <c r="J130" s="65"/>
      <c r="K130" s="65"/>
      <c r="P130" s="65"/>
      <c r="Q130" s="65"/>
      <c r="R130" s="65"/>
      <c r="S130" s="65"/>
      <c r="T130" s="65"/>
      <c r="U130" s="65"/>
      <c r="V130" s="65"/>
      <c r="W130" s="65"/>
    </row>
    <row r="131" spans="1:23" x14ac:dyDescent="0.2">
      <c r="A131" s="65"/>
      <c r="B131" s="65"/>
      <c r="F131" s="65"/>
      <c r="G131" s="65"/>
      <c r="H131" s="65"/>
      <c r="I131" s="65"/>
      <c r="J131" s="65"/>
      <c r="K131" s="65"/>
      <c r="P131" s="65"/>
      <c r="Q131" s="65"/>
      <c r="R131" s="65"/>
      <c r="S131" s="65"/>
      <c r="T131" s="65"/>
      <c r="U131" s="65"/>
      <c r="V131" s="65"/>
      <c r="W131" s="65"/>
    </row>
    <row r="132" spans="1:23" x14ac:dyDescent="0.2">
      <c r="A132" s="65"/>
      <c r="B132" s="65"/>
      <c r="F132" s="65"/>
      <c r="G132" s="65"/>
      <c r="H132" s="65"/>
      <c r="I132" s="65"/>
      <c r="J132" s="65"/>
      <c r="K132" s="65"/>
      <c r="P132" s="65"/>
      <c r="Q132" s="65"/>
      <c r="R132" s="65"/>
      <c r="S132" s="65"/>
      <c r="T132" s="65"/>
      <c r="U132" s="65"/>
      <c r="V132" s="65"/>
      <c r="W132" s="65"/>
    </row>
    <row r="133" spans="1:23" x14ac:dyDescent="0.2">
      <c r="A133" s="65"/>
      <c r="B133" s="65"/>
      <c r="F133" s="65"/>
      <c r="G133" s="65"/>
      <c r="H133" s="65"/>
      <c r="I133" s="65"/>
      <c r="J133" s="65"/>
      <c r="K133" s="65"/>
      <c r="P133" s="65"/>
      <c r="Q133" s="65"/>
      <c r="R133" s="65"/>
      <c r="S133" s="65"/>
      <c r="T133" s="65"/>
      <c r="U133" s="65"/>
      <c r="V133" s="65"/>
      <c r="W133" s="65"/>
    </row>
    <row r="134" spans="1:23" x14ac:dyDescent="0.2">
      <c r="A134" s="65"/>
      <c r="B134" s="65"/>
      <c r="F134" s="65"/>
      <c r="G134" s="65"/>
      <c r="H134" s="65"/>
      <c r="I134" s="65"/>
      <c r="J134" s="65"/>
      <c r="K134" s="65"/>
      <c r="P134" s="65"/>
      <c r="Q134" s="65"/>
      <c r="R134" s="65"/>
      <c r="S134" s="65"/>
      <c r="T134" s="65"/>
      <c r="U134" s="65"/>
      <c r="V134" s="65"/>
      <c r="W134" s="65"/>
    </row>
    <row r="135" spans="1:23" x14ac:dyDescent="0.2">
      <c r="A135" s="65"/>
      <c r="B135" s="65"/>
      <c r="F135" s="65"/>
      <c r="G135" s="65"/>
      <c r="H135" s="65"/>
      <c r="I135" s="65"/>
      <c r="J135" s="65"/>
      <c r="K135" s="65"/>
      <c r="P135" s="65"/>
      <c r="Q135" s="65"/>
      <c r="R135" s="65"/>
      <c r="S135" s="65"/>
      <c r="T135" s="65"/>
      <c r="U135" s="65"/>
      <c r="V135" s="65"/>
      <c r="W135" s="65"/>
    </row>
    <row r="136" spans="1:23" x14ac:dyDescent="0.2">
      <c r="A136" s="65"/>
      <c r="B136" s="65"/>
      <c r="F136" s="65"/>
      <c r="G136" s="65"/>
      <c r="H136" s="65"/>
      <c r="I136" s="65"/>
      <c r="J136" s="65"/>
      <c r="K136" s="65"/>
      <c r="P136" s="65"/>
      <c r="Q136" s="65"/>
      <c r="R136" s="65"/>
      <c r="S136" s="65"/>
      <c r="T136" s="65"/>
      <c r="U136" s="65"/>
      <c r="V136" s="65"/>
      <c r="W136" s="65"/>
    </row>
    <row r="137" spans="1:23" x14ac:dyDescent="0.2">
      <c r="A137" s="65"/>
      <c r="B137" s="65"/>
      <c r="F137" s="65"/>
      <c r="G137" s="65"/>
      <c r="H137" s="65"/>
      <c r="I137" s="65"/>
      <c r="J137" s="65"/>
      <c r="K137" s="65"/>
      <c r="P137" s="65"/>
      <c r="Q137" s="65"/>
      <c r="R137" s="65"/>
      <c r="S137" s="65"/>
      <c r="T137" s="65"/>
      <c r="U137" s="65"/>
      <c r="V137" s="65"/>
      <c r="W137" s="65"/>
    </row>
    <row r="138" spans="1:23" x14ac:dyDescent="0.2">
      <c r="A138" s="65"/>
      <c r="B138" s="65"/>
      <c r="F138" s="65"/>
      <c r="G138" s="65"/>
      <c r="H138" s="65"/>
      <c r="I138" s="65"/>
      <c r="J138" s="65"/>
      <c r="K138" s="65"/>
      <c r="P138" s="65"/>
      <c r="Q138" s="65"/>
      <c r="R138" s="65"/>
      <c r="S138" s="65"/>
      <c r="T138" s="65"/>
      <c r="U138" s="65"/>
      <c r="V138" s="65"/>
      <c r="W138" s="65"/>
    </row>
    <row r="139" spans="1:23" x14ac:dyDescent="0.2">
      <c r="A139" s="65"/>
      <c r="B139" s="65"/>
      <c r="F139" s="65"/>
      <c r="G139" s="65"/>
      <c r="H139" s="65"/>
      <c r="I139" s="65"/>
      <c r="J139" s="65"/>
      <c r="K139" s="65"/>
      <c r="P139" s="65"/>
      <c r="Q139" s="65"/>
      <c r="R139" s="65"/>
      <c r="S139" s="65"/>
      <c r="T139" s="65"/>
      <c r="U139" s="65"/>
      <c r="V139" s="65"/>
      <c r="W139" s="65"/>
    </row>
    <row r="140" spans="1:23" x14ac:dyDescent="0.2">
      <c r="A140" s="65"/>
      <c r="B140" s="65"/>
      <c r="F140" s="65"/>
      <c r="G140" s="65"/>
      <c r="H140" s="65"/>
      <c r="I140" s="65"/>
      <c r="J140" s="65"/>
      <c r="K140" s="65"/>
      <c r="P140" s="65"/>
      <c r="Q140" s="65"/>
      <c r="R140" s="65"/>
      <c r="S140" s="65"/>
      <c r="T140" s="65"/>
      <c r="U140" s="65"/>
      <c r="V140" s="65"/>
      <c r="W140" s="65"/>
    </row>
    <row r="141" spans="1:23" x14ac:dyDescent="0.2">
      <c r="A141" s="65"/>
      <c r="B141" s="65"/>
      <c r="F141" s="65"/>
      <c r="G141" s="65"/>
      <c r="H141" s="65"/>
      <c r="I141" s="65"/>
      <c r="J141" s="65"/>
      <c r="K141" s="65"/>
      <c r="P141" s="65"/>
      <c r="Q141" s="65"/>
      <c r="R141" s="65"/>
      <c r="S141" s="65"/>
      <c r="T141" s="65"/>
      <c r="U141" s="65"/>
      <c r="V141" s="65"/>
      <c r="W141" s="65"/>
    </row>
    <row r="142" spans="1:23" x14ac:dyDescent="0.2">
      <c r="A142" s="65"/>
      <c r="B142" s="65"/>
      <c r="F142" s="65"/>
      <c r="G142" s="65"/>
      <c r="H142" s="65"/>
      <c r="I142" s="65"/>
      <c r="J142" s="65"/>
      <c r="K142" s="65"/>
      <c r="P142" s="65"/>
      <c r="Q142" s="65"/>
      <c r="R142" s="65"/>
      <c r="S142" s="65"/>
      <c r="T142" s="65"/>
      <c r="U142" s="65"/>
      <c r="V142" s="65"/>
      <c r="W142" s="65"/>
    </row>
    <row r="143" spans="1:23" x14ac:dyDescent="0.2">
      <c r="A143" s="65"/>
      <c r="B143" s="65"/>
      <c r="F143" s="65"/>
      <c r="G143" s="65"/>
      <c r="H143" s="65"/>
      <c r="I143" s="65"/>
      <c r="J143" s="65"/>
      <c r="K143" s="65"/>
      <c r="P143" s="65"/>
      <c r="Q143" s="65"/>
      <c r="R143" s="65"/>
      <c r="S143" s="65"/>
      <c r="T143" s="65"/>
      <c r="U143" s="65"/>
      <c r="V143" s="65"/>
      <c r="W143" s="65"/>
    </row>
    <row r="144" spans="1:23" x14ac:dyDescent="0.2">
      <c r="A144" s="65"/>
      <c r="B144" s="65"/>
      <c r="F144" s="65"/>
      <c r="G144" s="65"/>
      <c r="H144" s="65"/>
      <c r="I144" s="65"/>
      <c r="J144" s="65"/>
      <c r="K144" s="65"/>
      <c r="P144" s="65"/>
      <c r="Q144" s="65"/>
      <c r="R144" s="65"/>
      <c r="S144" s="65"/>
      <c r="T144" s="65"/>
      <c r="U144" s="65"/>
      <c r="V144" s="65"/>
      <c r="W144" s="65"/>
    </row>
    <row r="145" spans="1:23" x14ac:dyDescent="0.2">
      <c r="A145" s="65"/>
      <c r="B145" s="65"/>
      <c r="F145" s="65"/>
      <c r="G145" s="65"/>
      <c r="H145" s="65"/>
      <c r="I145" s="65"/>
      <c r="J145" s="65"/>
      <c r="K145" s="65"/>
      <c r="P145" s="65"/>
      <c r="Q145" s="65"/>
      <c r="R145" s="65"/>
      <c r="S145" s="65"/>
      <c r="T145" s="65"/>
      <c r="U145" s="65"/>
      <c r="V145" s="65"/>
      <c r="W145" s="65"/>
    </row>
    <row r="146" spans="1:23" x14ac:dyDescent="0.2">
      <c r="A146" s="65"/>
      <c r="B146" s="65"/>
      <c r="F146" s="65"/>
      <c r="G146" s="65"/>
      <c r="H146" s="65"/>
      <c r="I146" s="65"/>
      <c r="J146" s="65"/>
      <c r="K146" s="65"/>
      <c r="P146" s="65"/>
      <c r="Q146" s="65"/>
      <c r="R146" s="65"/>
      <c r="S146" s="65"/>
      <c r="T146" s="65"/>
      <c r="U146" s="65"/>
      <c r="V146" s="65"/>
      <c r="W146" s="65"/>
    </row>
    <row r="147" spans="1:23" x14ac:dyDescent="0.2">
      <c r="A147" s="65"/>
      <c r="B147" s="65"/>
      <c r="F147" s="65"/>
      <c r="G147" s="65"/>
      <c r="H147" s="65"/>
      <c r="I147" s="65"/>
      <c r="J147" s="65"/>
      <c r="K147" s="65"/>
      <c r="P147" s="65"/>
      <c r="Q147" s="65"/>
      <c r="R147" s="65"/>
      <c r="S147" s="65"/>
      <c r="T147" s="65"/>
      <c r="U147" s="65"/>
      <c r="V147" s="65"/>
      <c r="W147" s="65"/>
    </row>
    <row r="148" spans="1:23" x14ac:dyDescent="0.2">
      <c r="A148" s="65"/>
      <c r="B148" s="65"/>
      <c r="F148" s="65"/>
      <c r="G148" s="65"/>
      <c r="H148" s="65"/>
      <c r="I148" s="65"/>
      <c r="J148" s="65"/>
      <c r="K148" s="65"/>
      <c r="P148" s="65"/>
      <c r="Q148" s="65"/>
      <c r="R148" s="65"/>
      <c r="S148" s="65"/>
      <c r="T148" s="65"/>
      <c r="U148" s="65"/>
      <c r="V148" s="65"/>
      <c r="W148" s="65"/>
    </row>
    <row r="149" spans="1:23" x14ac:dyDescent="0.2">
      <c r="A149" s="65"/>
      <c r="B149" s="65"/>
      <c r="F149" s="65"/>
      <c r="G149" s="65"/>
      <c r="H149" s="65"/>
      <c r="I149" s="65"/>
      <c r="J149" s="65"/>
      <c r="K149" s="65"/>
      <c r="P149" s="65"/>
      <c r="Q149" s="65"/>
      <c r="R149" s="65"/>
      <c r="S149" s="65"/>
      <c r="T149" s="65"/>
      <c r="U149" s="65"/>
      <c r="V149" s="65"/>
      <c r="W149" s="65"/>
    </row>
    <row r="150" spans="1:23" x14ac:dyDescent="0.2">
      <c r="A150" s="65"/>
      <c r="B150" s="65"/>
      <c r="F150" s="65"/>
      <c r="G150" s="65"/>
      <c r="H150" s="65"/>
      <c r="I150" s="65"/>
      <c r="J150" s="65"/>
      <c r="K150" s="65"/>
      <c r="P150" s="65"/>
      <c r="Q150" s="65"/>
      <c r="R150" s="65"/>
      <c r="S150" s="65"/>
      <c r="T150" s="65"/>
      <c r="U150" s="65"/>
      <c r="V150" s="65"/>
      <c r="W150" s="65"/>
    </row>
    <row r="151" spans="1:23" x14ac:dyDescent="0.2">
      <c r="A151" s="65"/>
      <c r="B151" s="65"/>
      <c r="F151" s="65"/>
      <c r="G151" s="65"/>
      <c r="H151" s="65"/>
      <c r="I151" s="65"/>
      <c r="J151" s="65"/>
      <c r="K151" s="65"/>
      <c r="P151" s="65"/>
      <c r="Q151" s="65"/>
      <c r="R151" s="65"/>
      <c r="S151" s="65"/>
      <c r="T151" s="65"/>
      <c r="U151" s="65"/>
      <c r="V151" s="65"/>
      <c r="W151" s="65"/>
    </row>
    <row r="152" spans="1:23" x14ac:dyDescent="0.2">
      <c r="A152" s="65"/>
      <c r="B152" s="65"/>
      <c r="F152" s="65"/>
      <c r="G152" s="65"/>
      <c r="H152" s="65"/>
      <c r="I152" s="65"/>
      <c r="J152" s="65"/>
      <c r="K152" s="65"/>
      <c r="P152" s="65"/>
      <c r="Q152" s="65"/>
      <c r="R152" s="65"/>
      <c r="S152" s="65"/>
      <c r="T152" s="65"/>
      <c r="U152" s="65"/>
      <c r="V152" s="65"/>
      <c r="W152" s="65"/>
    </row>
    <row r="153" spans="1:23" x14ac:dyDescent="0.2">
      <c r="A153" s="65"/>
      <c r="B153" s="65"/>
      <c r="F153" s="65"/>
      <c r="G153" s="65"/>
      <c r="H153" s="65"/>
      <c r="I153" s="65"/>
      <c r="J153" s="65"/>
      <c r="K153" s="65"/>
      <c r="P153" s="65"/>
      <c r="Q153" s="65"/>
      <c r="R153" s="65"/>
      <c r="S153" s="65"/>
      <c r="T153" s="65"/>
      <c r="U153" s="65"/>
      <c r="V153" s="65"/>
      <c r="W153" s="65"/>
    </row>
    <row r="154" spans="1:23" x14ac:dyDescent="0.2">
      <c r="A154" s="65"/>
      <c r="B154" s="65"/>
      <c r="F154" s="65"/>
      <c r="G154" s="65"/>
      <c r="H154" s="65"/>
      <c r="I154" s="65"/>
      <c r="J154" s="65"/>
      <c r="K154" s="65"/>
      <c r="P154" s="65"/>
      <c r="Q154" s="65"/>
      <c r="R154" s="65"/>
      <c r="S154" s="65"/>
      <c r="T154" s="65"/>
      <c r="U154" s="65"/>
      <c r="V154" s="65"/>
      <c r="W154" s="65"/>
    </row>
    <row r="155" spans="1:23" x14ac:dyDescent="0.2">
      <c r="A155" s="65"/>
      <c r="B155" s="65"/>
      <c r="F155" s="65"/>
      <c r="G155" s="65"/>
      <c r="H155" s="65"/>
      <c r="I155" s="65"/>
      <c r="J155" s="65"/>
      <c r="K155" s="65"/>
      <c r="P155" s="65"/>
      <c r="Q155" s="65"/>
      <c r="R155" s="65"/>
      <c r="S155" s="65"/>
      <c r="T155" s="65"/>
      <c r="U155" s="65"/>
      <c r="V155" s="65"/>
      <c r="W155" s="65"/>
    </row>
    <row r="156" spans="1:23" x14ac:dyDescent="0.2">
      <c r="A156" s="65"/>
      <c r="B156" s="65"/>
      <c r="F156" s="65"/>
      <c r="G156" s="65"/>
      <c r="H156" s="65"/>
      <c r="I156" s="65"/>
      <c r="J156" s="65"/>
      <c r="K156" s="65"/>
      <c r="P156" s="65"/>
      <c r="Q156" s="65"/>
      <c r="R156" s="65"/>
      <c r="S156" s="65"/>
      <c r="T156" s="65"/>
      <c r="U156" s="65"/>
      <c r="V156" s="65"/>
      <c r="W156" s="65"/>
    </row>
    <row r="157" spans="1:23" x14ac:dyDescent="0.2">
      <c r="A157" s="65"/>
      <c r="B157" s="65"/>
      <c r="F157" s="65"/>
      <c r="G157" s="65"/>
      <c r="H157" s="65"/>
      <c r="I157" s="65"/>
      <c r="J157" s="65"/>
      <c r="K157" s="65"/>
      <c r="P157" s="65"/>
      <c r="Q157" s="65"/>
      <c r="R157" s="65"/>
      <c r="S157" s="65"/>
      <c r="T157" s="65"/>
      <c r="U157" s="65"/>
      <c r="V157" s="65"/>
      <c r="W157" s="65"/>
    </row>
    <row r="158" spans="1:23" x14ac:dyDescent="0.2">
      <c r="A158" s="65"/>
      <c r="B158" s="65"/>
      <c r="F158" s="65"/>
      <c r="G158" s="65"/>
      <c r="H158" s="65"/>
      <c r="I158" s="65"/>
      <c r="J158" s="65"/>
      <c r="K158" s="65"/>
      <c r="P158" s="65"/>
      <c r="Q158" s="65"/>
      <c r="R158" s="65"/>
      <c r="S158" s="65"/>
      <c r="T158" s="65"/>
      <c r="U158" s="65"/>
      <c r="V158" s="65"/>
      <c r="W158" s="65"/>
    </row>
    <row r="159" spans="1:23" x14ac:dyDescent="0.2">
      <c r="A159" s="65"/>
      <c r="B159" s="65"/>
      <c r="F159" s="65"/>
      <c r="G159" s="65"/>
      <c r="H159" s="65"/>
      <c r="I159" s="65"/>
      <c r="J159" s="65"/>
      <c r="K159" s="65"/>
      <c r="P159" s="65"/>
      <c r="Q159" s="65"/>
      <c r="R159" s="65"/>
      <c r="S159" s="65"/>
      <c r="T159" s="65"/>
      <c r="U159" s="65"/>
      <c r="V159" s="65"/>
      <c r="W159" s="65"/>
    </row>
    <row r="160" spans="1:23" x14ac:dyDescent="0.2">
      <c r="A160" s="65"/>
      <c r="B160" s="65"/>
      <c r="F160" s="65"/>
      <c r="G160" s="65"/>
      <c r="H160" s="65"/>
      <c r="I160" s="65"/>
      <c r="J160" s="65"/>
      <c r="K160" s="65"/>
      <c r="P160" s="65"/>
      <c r="Q160" s="65"/>
      <c r="R160" s="65"/>
      <c r="S160" s="65"/>
      <c r="T160" s="65"/>
      <c r="U160" s="65"/>
      <c r="V160" s="65"/>
      <c r="W160" s="65"/>
    </row>
    <row r="161" spans="1:23" x14ac:dyDescent="0.2">
      <c r="A161" s="65"/>
      <c r="B161" s="65"/>
      <c r="F161" s="65"/>
      <c r="G161" s="65"/>
      <c r="H161" s="65"/>
      <c r="I161" s="65"/>
      <c r="J161" s="65"/>
      <c r="K161" s="65"/>
      <c r="P161" s="65"/>
      <c r="Q161" s="65"/>
      <c r="R161" s="65"/>
      <c r="S161" s="65"/>
      <c r="T161" s="65"/>
      <c r="U161" s="65"/>
      <c r="V161" s="65"/>
      <c r="W161" s="65"/>
    </row>
    <row r="162" spans="1:23" x14ac:dyDescent="0.2">
      <c r="A162" s="65"/>
      <c r="B162" s="65"/>
      <c r="F162" s="65"/>
      <c r="G162" s="65"/>
      <c r="H162" s="65"/>
      <c r="I162" s="65"/>
      <c r="J162" s="65"/>
      <c r="K162" s="65"/>
      <c r="P162" s="65"/>
      <c r="Q162" s="65"/>
      <c r="R162" s="65"/>
      <c r="S162" s="65"/>
      <c r="T162" s="65"/>
      <c r="U162" s="65"/>
      <c r="V162" s="65"/>
      <c r="W162" s="65"/>
    </row>
    <row r="163" spans="1:23" x14ac:dyDescent="0.2">
      <c r="A163" s="65"/>
      <c r="B163" s="65"/>
      <c r="F163" s="65"/>
      <c r="G163" s="65"/>
      <c r="H163" s="65"/>
      <c r="I163" s="65"/>
      <c r="J163" s="65"/>
      <c r="K163" s="65"/>
      <c r="P163" s="65"/>
      <c r="Q163" s="65"/>
      <c r="R163" s="65"/>
      <c r="S163" s="65"/>
      <c r="T163" s="65"/>
      <c r="U163" s="65"/>
      <c r="V163" s="65"/>
      <c r="W163" s="65"/>
    </row>
    <row r="164" spans="1:23" x14ac:dyDescent="0.2">
      <c r="A164" s="65"/>
      <c r="B164" s="65"/>
      <c r="F164" s="65"/>
      <c r="G164" s="65"/>
      <c r="H164" s="65"/>
      <c r="I164" s="65"/>
      <c r="J164" s="65"/>
      <c r="K164" s="65"/>
      <c r="P164" s="65"/>
      <c r="Q164" s="65"/>
      <c r="R164" s="65"/>
      <c r="S164" s="65"/>
      <c r="T164" s="65"/>
      <c r="U164" s="65"/>
      <c r="V164" s="65"/>
      <c r="W164" s="65"/>
    </row>
    <row r="165" spans="1:23" x14ac:dyDescent="0.2">
      <c r="A165" s="65"/>
      <c r="B165" s="65"/>
      <c r="F165" s="65"/>
      <c r="G165" s="65"/>
      <c r="H165" s="65"/>
      <c r="I165" s="65"/>
      <c r="J165" s="65"/>
      <c r="K165" s="65"/>
      <c r="P165" s="65"/>
      <c r="Q165" s="65"/>
      <c r="R165" s="65"/>
      <c r="S165" s="65"/>
      <c r="T165" s="65"/>
      <c r="U165" s="65"/>
      <c r="V165" s="65"/>
      <c r="W165" s="65"/>
    </row>
    <row r="166" spans="1:23" x14ac:dyDescent="0.2">
      <c r="A166" s="65"/>
      <c r="B166" s="65"/>
      <c r="F166" s="65"/>
      <c r="G166" s="65"/>
      <c r="H166" s="65"/>
      <c r="I166" s="65"/>
      <c r="J166" s="65"/>
      <c r="K166" s="65"/>
      <c r="P166" s="65"/>
      <c r="Q166" s="65"/>
      <c r="R166" s="65"/>
      <c r="S166" s="65"/>
      <c r="T166" s="65"/>
      <c r="U166" s="65"/>
      <c r="V166" s="65"/>
      <c r="W166" s="65"/>
    </row>
    <row r="167" spans="1:23" x14ac:dyDescent="0.2">
      <c r="A167" s="65"/>
      <c r="B167" s="65"/>
      <c r="F167" s="65"/>
      <c r="G167" s="65"/>
      <c r="H167" s="65"/>
      <c r="I167" s="65"/>
      <c r="J167" s="65"/>
      <c r="K167" s="65"/>
      <c r="P167" s="65"/>
      <c r="Q167" s="65"/>
      <c r="R167" s="65"/>
      <c r="S167" s="65"/>
      <c r="T167" s="65"/>
      <c r="U167" s="65"/>
      <c r="V167" s="65"/>
      <c r="W167" s="65"/>
    </row>
    <row r="168" spans="1:23" x14ac:dyDescent="0.2">
      <c r="A168" s="65"/>
      <c r="B168" s="65"/>
      <c r="F168" s="65"/>
      <c r="G168" s="65"/>
      <c r="H168" s="65"/>
      <c r="I168" s="65"/>
      <c r="J168" s="65"/>
      <c r="K168" s="65"/>
      <c r="P168" s="65"/>
      <c r="Q168" s="65"/>
      <c r="R168" s="65"/>
      <c r="S168" s="65"/>
      <c r="T168" s="65"/>
      <c r="U168" s="65"/>
      <c r="V168" s="65"/>
      <c r="W168" s="65"/>
    </row>
    <row r="169" spans="1:23" x14ac:dyDescent="0.2">
      <c r="A169" s="65"/>
      <c r="B169" s="65"/>
      <c r="F169" s="65"/>
      <c r="G169" s="65"/>
      <c r="H169" s="65"/>
      <c r="I169" s="65"/>
      <c r="J169" s="65"/>
      <c r="K169" s="65"/>
      <c r="P169" s="65"/>
      <c r="Q169" s="65"/>
      <c r="R169" s="65"/>
      <c r="S169" s="65"/>
      <c r="T169" s="65"/>
      <c r="U169" s="65"/>
      <c r="V169" s="65"/>
      <c r="W169" s="65"/>
    </row>
    <row r="170" spans="1:23" x14ac:dyDescent="0.2">
      <c r="A170" s="65"/>
      <c r="B170" s="65"/>
      <c r="F170" s="65"/>
      <c r="G170" s="65"/>
      <c r="H170" s="65"/>
      <c r="I170" s="65"/>
      <c r="J170" s="65"/>
      <c r="K170" s="65"/>
      <c r="P170" s="65"/>
      <c r="Q170" s="65"/>
      <c r="R170" s="65"/>
      <c r="S170" s="65"/>
      <c r="T170" s="65"/>
      <c r="U170" s="65"/>
      <c r="V170" s="65"/>
      <c r="W170" s="65"/>
    </row>
    <row r="171" spans="1:23" x14ac:dyDescent="0.2">
      <c r="A171" s="65"/>
      <c r="B171" s="65"/>
      <c r="F171" s="65"/>
      <c r="G171" s="65"/>
      <c r="H171" s="65"/>
      <c r="I171" s="65"/>
      <c r="J171" s="65"/>
      <c r="K171" s="65"/>
      <c r="P171" s="65"/>
      <c r="Q171" s="65"/>
      <c r="R171" s="65"/>
      <c r="S171" s="65"/>
      <c r="T171" s="65"/>
      <c r="U171" s="65"/>
      <c r="V171" s="65"/>
      <c r="W171" s="65"/>
    </row>
    <row r="172" spans="1:23" x14ac:dyDescent="0.2">
      <c r="A172" s="65"/>
      <c r="B172" s="65"/>
      <c r="F172" s="65"/>
      <c r="G172" s="65"/>
      <c r="H172" s="65"/>
      <c r="I172" s="65"/>
      <c r="J172" s="65"/>
      <c r="K172" s="65"/>
      <c r="P172" s="65"/>
      <c r="Q172" s="65"/>
      <c r="R172" s="65"/>
      <c r="S172" s="65"/>
      <c r="T172" s="65"/>
      <c r="U172" s="65"/>
      <c r="V172" s="65"/>
      <c r="W172" s="65"/>
    </row>
    <row r="173" spans="1:23" x14ac:dyDescent="0.2">
      <c r="A173" s="65"/>
      <c r="B173" s="65"/>
      <c r="F173" s="65"/>
      <c r="G173" s="65"/>
      <c r="H173" s="65"/>
      <c r="I173" s="65"/>
      <c r="J173" s="65"/>
      <c r="K173" s="65"/>
      <c r="P173" s="65"/>
      <c r="Q173" s="65"/>
      <c r="R173" s="65"/>
      <c r="S173" s="65"/>
      <c r="T173" s="65"/>
      <c r="U173" s="65"/>
      <c r="V173" s="65"/>
      <c r="W173" s="65"/>
    </row>
    <row r="174" spans="1:23" x14ac:dyDescent="0.2">
      <c r="A174" s="65"/>
      <c r="B174" s="65"/>
      <c r="F174" s="65"/>
      <c r="G174" s="65"/>
      <c r="H174" s="65"/>
      <c r="I174" s="65"/>
      <c r="J174" s="65"/>
      <c r="K174" s="65"/>
      <c r="P174" s="65"/>
      <c r="Q174" s="65"/>
      <c r="R174" s="65"/>
      <c r="S174" s="65"/>
      <c r="T174" s="65"/>
      <c r="U174" s="65"/>
      <c r="V174" s="65"/>
      <c r="W174" s="65"/>
    </row>
    <row r="175" spans="1:23" x14ac:dyDescent="0.2">
      <c r="A175" s="65"/>
      <c r="B175" s="65"/>
      <c r="F175" s="65"/>
      <c r="G175" s="65"/>
      <c r="H175" s="65"/>
      <c r="I175" s="65"/>
      <c r="J175" s="65"/>
      <c r="K175" s="65"/>
      <c r="P175" s="65"/>
      <c r="Q175" s="65"/>
      <c r="R175" s="65"/>
      <c r="S175" s="65"/>
      <c r="T175" s="65"/>
      <c r="U175" s="65"/>
      <c r="V175" s="65"/>
      <c r="W175" s="65"/>
    </row>
    <row r="176" spans="1:23" x14ac:dyDescent="0.2">
      <c r="A176" s="65"/>
      <c r="B176" s="65"/>
      <c r="F176" s="65"/>
      <c r="G176" s="65"/>
      <c r="H176" s="65"/>
      <c r="I176" s="65"/>
      <c r="J176" s="65"/>
      <c r="K176" s="65"/>
      <c r="P176" s="65"/>
      <c r="Q176" s="65"/>
      <c r="R176" s="65"/>
      <c r="S176" s="65"/>
      <c r="T176" s="65"/>
      <c r="U176" s="65"/>
      <c r="V176" s="65"/>
      <c r="W176" s="65"/>
    </row>
    <row r="177" spans="1:23" x14ac:dyDescent="0.2">
      <c r="A177" s="65"/>
      <c r="B177" s="65"/>
      <c r="F177" s="65"/>
      <c r="G177" s="65"/>
      <c r="H177" s="65"/>
      <c r="I177" s="65"/>
      <c r="J177" s="65"/>
      <c r="K177" s="65"/>
      <c r="P177" s="65"/>
      <c r="Q177" s="65"/>
      <c r="R177" s="65"/>
      <c r="S177" s="65"/>
      <c r="T177" s="65"/>
      <c r="U177" s="65"/>
      <c r="V177" s="65"/>
      <c r="W177" s="65"/>
    </row>
    <row r="178" spans="1:23" x14ac:dyDescent="0.2">
      <c r="A178" s="65"/>
      <c r="B178" s="65"/>
      <c r="F178" s="65"/>
      <c r="G178" s="65"/>
      <c r="H178" s="65"/>
      <c r="I178" s="65"/>
      <c r="J178" s="65"/>
      <c r="K178" s="65"/>
      <c r="P178" s="65"/>
      <c r="Q178" s="65"/>
      <c r="R178" s="65"/>
      <c r="S178" s="65"/>
      <c r="T178" s="65"/>
      <c r="U178" s="65"/>
      <c r="V178" s="65"/>
      <c r="W178" s="65"/>
    </row>
    <row r="179" spans="1:23" x14ac:dyDescent="0.2">
      <c r="A179" s="65"/>
      <c r="B179" s="65"/>
      <c r="F179" s="65"/>
      <c r="G179" s="65"/>
      <c r="H179" s="65"/>
      <c r="I179" s="65"/>
      <c r="J179" s="65"/>
      <c r="K179" s="65"/>
      <c r="P179" s="65"/>
      <c r="Q179" s="65"/>
      <c r="R179" s="65"/>
      <c r="S179" s="65"/>
      <c r="T179" s="65"/>
      <c r="U179" s="65"/>
      <c r="V179" s="65"/>
      <c r="W179" s="65"/>
    </row>
    <row r="180" spans="1:23" x14ac:dyDescent="0.2">
      <c r="A180" s="65"/>
      <c r="B180" s="65"/>
      <c r="F180" s="65"/>
      <c r="G180" s="65"/>
      <c r="H180" s="65"/>
      <c r="I180" s="65"/>
      <c r="J180" s="65"/>
      <c r="K180" s="65"/>
      <c r="P180" s="65"/>
      <c r="Q180" s="65"/>
      <c r="R180" s="65"/>
      <c r="S180" s="65"/>
      <c r="T180" s="65"/>
      <c r="U180" s="65"/>
      <c r="V180" s="65"/>
      <c r="W180" s="65"/>
    </row>
    <row r="181" spans="1:23" x14ac:dyDescent="0.2">
      <c r="A181" s="65"/>
      <c r="B181" s="65"/>
      <c r="F181" s="65"/>
      <c r="G181" s="65"/>
      <c r="H181" s="65"/>
      <c r="I181" s="65"/>
      <c r="J181" s="65"/>
      <c r="K181" s="65"/>
      <c r="P181" s="65"/>
      <c r="Q181" s="65"/>
      <c r="R181" s="65"/>
      <c r="S181" s="65"/>
      <c r="T181" s="65"/>
      <c r="U181" s="65"/>
      <c r="V181" s="65"/>
      <c r="W181" s="65"/>
    </row>
    <row r="182" spans="1:23" x14ac:dyDescent="0.2">
      <c r="A182" s="65"/>
      <c r="B182" s="65"/>
      <c r="F182" s="65"/>
      <c r="G182" s="65"/>
      <c r="H182" s="65"/>
      <c r="I182" s="65"/>
      <c r="J182" s="65"/>
      <c r="K182" s="65"/>
      <c r="P182" s="65"/>
      <c r="Q182" s="65"/>
      <c r="R182" s="65"/>
      <c r="S182" s="65"/>
      <c r="T182" s="65"/>
      <c r="U182" s="65"/>
      <c r="V182" s="65"/>
      <c r="W182" s="65"/>
    </row>
    <row r="183" spans="1:23" x14ac:dyDescent="0.2">
      <c r="A183" s="65"/>
      <c r="B183" s="65"/>
      <c r="F183" s="65"/>
      <c r="G183" s="65"/>
      <c r="H183" s="65"/>
      <c r="I183" s="65"/>
      <c r="J183" s="65"/>
      <c r="K183" s="65"/>
      <c r="P183" s="65"/>
      <c r="Q183" s="65"/>
      <c r="R183" s="65"/>
      <c r="S183" s="65"/>
      <c r="T183" s="65"/>
      <c r="U183" s="65"/>
      <c r="V183" s="65"/>
      <c r="W183" s="65"/>
    </row>
    <row r="184" spans="1:23" x14ac:dyDescent="0.2">
      <c r="A184" s="65"/>
      <c r="B184" s="65"/>
      <c r="F184" s="65"/>
      <c r="G184" s="65"/>
      <c r="H184" s="65"/>
      <c r="I184" s="65"/>
      <c r="J184" s="65"/>
      <c r="K184" s="65"/>
      <c r="P184" s="65"/>
      <c r="Q184" s="65"/>
      <c r="R184" s="65"/>
      <c r="S184" s="65"/>
      <c r="T184" s="65"/>
      <c r="U184" s="65"/>
      <c r="V184" s="65"/>
      <c r="W184" s="65"/>
    </row>
    <row r="185" spans="1:23" x14ac:dyDescent="0.2">
      <c r="A185" s="65"/>
      <c r="B185" s="65"/>
      <c r="F185" s="65"/>
      <c r="G185" s="65"/>
      <c r="H185" s="65"/>
      <c r="I185" s="65"/>
      <c r="J185" s="65"/>
      <c r="K185" s="65"/>
      <c r="P185" s="65"/>
      <c r="Q185" s="65"/>
      <c r="R185" s="65"/>
      <c r="S185" s="65"/>
      <c r="T185" s="65"/>
      <c r="U185" s="65"/>
      <c r="V185" s="65"/>
      <c r="W185" s="65"/>
    </row>
    <row r="186" spans="1:23" x14ac:dyDescent="0.2">
      <c r="A186" s="65"/>
      <c r="B186" s="65"/>
      <c r="F186" s="65"/>
      <c r="G186" s="65"/>
      <c r="H186" s="65"/>
      <c r="I186" s="65"/>
      <c r="J186" s="65"/>
      <c r="K186" s="65"/>
      <c r="P186" s="65"/>
      <c r="Q186" s="65"/>
      <c r="R186" s="65"/>
      <c r="S186" s="65"/>
      <c r="T186" s="65"/>
      <c r="U186" s="65"/>
      <c r="V186" s="65"/>
      <c r="W186" s="65"/>
    </row>
    <row r="187" spans="1:23" x14ac:dyDescent="0.2">
      <c r="A187" s="65"/>
      <c r="B187" s="65"/>
      <c r="F187" s="65"/>
      <c r="G187" s="65"/>
      <c r="H187" s="65"/>
      <c r="I187" s="65"/>
      <c r="J187" s="65"/>
      <c r="K187" s="65"/>
      <c r="P187" s="65"/>
      <c r="Q187" s="65"/>
      <c r="R187" s="65"/>
      <c r="S187" s="65"/>
      <c r="T187" s="65"/>
      <c r="U187" s="65"/>
      <c r="V187" s="65"/>
      <c r="W187" s="65"/>
    </row>
    <row r="188" spans="1:23" x14ac:dyDescent="0.2">
      <c r="A188" s="65"/>
      <c r="B188" s="65"/>
      <c r="F188" s="65"/>
      <c r="G188" s="65"/>
      <c r="H188" s="65"/>
      <c r="I188" s="65"/>
      <c r="J188" s="65"/>
      <c r="K188" s="65"/>
      <c r="P188" s="65"/>
      <c r="Q188" s="65"/>
      <c r="R188" s="65"/>
      <c r="S188" s="65"/>
      <c r="T188" s="65"/>
      <c r="U188" s="65"/>
      <c r="V188" s="65"/>
      <c r="W188" s="65"/>
    </row>
    <row r="189" spans="1:23" x14ac:dyDescent="0.2">
      <c r="A189" s="65"/>
      <c r="B189" s="65"/>
      <c r="F189" s="65"/>
      <c r="G189" s="65"/>
      <c r="H189" s="65"/>
      <c r="I189" s="65"/>
      <c r="J189" s="65"/>
      <c r="K189" s="65"/>
      <c r="P189" s="65"/>
      <c r="Q189" s="65"/>
      <c r="R189" s="65"/>
      <c r="S189" s="65"/>
      <c r="T189" s="65"/>
      <c r="U189" s="65"/>
      <c r="V189" s="65"/>
      <c r="W189" s="65"/>
    </row>
    <row r="190" spans="1:23" x14ac:dyDescent="0.2">
      <c r="A190" s="65"/>
      <c r="B190" s="65"/>
      <c r="F190" s="65"/>
      <c r="G190" s="65"/>
      <c r="H190" s="65"/>
      <c r="I190" s="65"/>
      <c r="J190" s="65"/>
      <c r="K190" s="65"/>
      <c r="P190" s="65"/>
      <c r="Q190" s="65"/>
      <c r="R190" s="65"/>
      <c r="S190" s="65"/>
      <c r="T190" s="65"/>
      <c r="U190" s="65"/>
      <c r="V190" s="65"/>
      <c r="W190" s="65"/>
    </row>
    <row r="191" spans="1:23" x14ac:dyDescent="0.2">
      <c r="A191" s="65"/>
      <c r="B191" s="65"/>
      <c r="F191" s="65"/>
      <c r="G191" s="65"/>
      <c r="H191" s="65"/>
      <c r="I191" s="65"/>
      <c r="J191" s="65"/>
      <c r="K191" s="65"/>
      <c r="P191" s="65"/>
      <c r="Q191" s="65"/>
      <c r="R191" s="65"/>
      <c r="S191" s="65"/>
      <c r="T191" s="65"/>
      <c r="U191" s="65"/>
      <c r="V191" s="65"/>
      <c r="W191" s="65"/>
    </row>
    <row r="192" spans="1:23" x14ac:dyDescent="0.2">
      <c r="A192" s="65"/>
      <c r="B192" s="65"/>
      <c r="F192" s="65"/>
      <c r="G192" s="65"/>
      <c r="H192" s="65"/>
      <c r="I192" s="65"/>
      <c r="J192" s="65"/>
      <c r="K192" s="65"/>
      <c r="P192" s="65"/>
      <c r="Q192" s="65"/>
      <c r="R192" s="65"/>
      <c r="S192" s="65"/>
      <c r="T192" s="65"/>
      <c r="U192" s="65"/>
      <c r="V192" s="65"/>
      <c r="W192" s="65"/>
    </row>
    <row r="193" spans="1:23" x14ac:dyDescent="0.2">
      <c r="A193" s="65"/>
      <c r="B193" s="65"/>
      <c r="F193" s="65"/>
      <c r="G193" s="65"/>
      <c r="H193" s="65"/>
      <c r="I193" s="65"/>
      <c r="J193" s="65"/>
      <c r="K193" s="65"/>
      <c r="P193" s="65"/>
      <c r="Q193" s="65"/>
      <c r="R193" s="65"/>
      <c r="S193" s="65"/>
      <c r="T193" s="65"/>
      <c r="U193" s="65"/>
      <c r="V193" s="65"/>
      <c r="W193" s="65"/>
    </row>
    <row r="194" spans="1:23" x14ac:dyDescent="0.2">
      <c r="A194" s="65"/>
      <c r="B194" s="65"/>
      <c r="F194" s="65"/>
      <c r="G194" s="65"/>
      <c r="H194" s="65"/>
      <c r="I194" s="65"/>
      <c r="J194" s="65"/>
      <c r="K194" s="65"/>
      <c r="P194" s="65"/>
      <c r="Q194" s="65"/>
      <c r="R194" s="65"/>
      <c r="S194" s="65"/>
      <c r="T194" s="65"/>
      <c r="U194" s="65"/>
      <c r="V194" s="65"/>
      <c r="W194" s="65"/>
    </row>
    <row r="195" spans="1:23" x14ac:dyDescent="0.2">
      <c r="A195" s="65"/>
      <c r="B195" s="65"/>
      <c r="F195" s="65"/>
      <c r="G195" s="65"/>
      <c r="H195" s="65"/>
      <c r="I195" s="65"/>
      <c r="J195" s="65"/>
      <c r="K195" s="65"/>
      <c r="P195" s="65"/>
      <c r="Q195" s="65"/>
      <c r="R195" s="65"/>
      <c r="S195" s="65"/>
      <c r="T195" s="65"/>
      <c r="U195" s="65"/>
      <c r="V195" s="65"/>
      <c r="W195" s="65"/>
    </row>
    <row r="196" spans="1:23" x14ac:dyDescent="0.2">
      <c r="A196" s="65"/>
      <c r="B196" s="65"/>
      <c r="F196" s="65"/>
      <c r="G196" s="65"/>
      <c r="H196" s="65"/>
      <c r="I196" s="65"/>
      <c r="J196" s="65"/>
      <c r="K196" s="65"/>
      <c r="P196" s="65"/>
      <c r="Q196" s="65"/>
      <c r="R196" s="65"/>
      <c r="S196" s="65"/>
      <c r="T196" s="65"/>
      <c r="U196" s="65"/>
      <c r="V196" s="65"/>
      <c r="W196" s="65"/>
    </row>
    <row r="197" spans="1:23" x14ac:dyDescent="0.2">
      <c r="A197" s="65"/>
      <c r="B197" s="65"/>
      <c r="F197" s="65"/>
      <c r="G197" s="65"/>
      <c r="H197" s="65"/>
      <c r="I197" s="65"/>
      <c r="J197" s="65"/>
      <c r="K197" s="65"/>
      <c r="P197" s="65"/>
      <c r="Q197" s="65"/>
      <c r="R197" s="65"/>
      <c r="S197" s="65"/>
      <c r="T197" s="65"/>
      <c r="U197" s="65"/>
      <c r="V197" s="65"/>
      <c r="W197" s="65"/>
    </row>
    <row r="198" spans="1:23" x14ac:dyDescent="0.2">
      <c r="A198" s="65"/>
      <c r="B198" s="65"/>
      <c r="F198" s="65"/>
      <c r="G198" s="65"/>
      <c r="H198" s="65"/>
      <c r="I198" s="65"/>
      <c r="J198" s="65"/>
      <c r="K198" s="65"/>
      <c r="P198" s="65"/>
      <c r="Q198" s="65"/>
      <c r="R198" s="65"/>
      <c r="S198" s="65"/>
      <c r="T198" s="65"/>
      <c r="U198" s="65"/>
      <c r="V198" s="65"/>
      <c r="W198" s="65"/>
    </row>
    <row r="199" spans="1:23" x14ac:dyDescent="0.2">
      <c r="A199" s="65"/>
      <c r="B199" s="65"/>
      <c r="F199" s="65"/>
      <c r="G199" s="65"/>
      <c r="H199" s="65"/>
      <c r="I199" s="65"/>
      <c r="J199" s="65"/>
      <c r="K199" s="65"/>
      <c r="P199" s="65"/>
      <c r="Q199" s="65"/>
      <c r="R199" s="65"/>
      <c r="S199" s="65"/>
      <c r="T199" s="65"/>
      <c r="U199" s="65"/>
      <c r="V199" s="65"/>
      <c r="W199" s="65"/>
    </row>
    <row r="200" spans="1:23" x14ac:dyDescent="0.2">
      <c r="A200" s="65"/>
      <c r="B200" s="65"/>
      <c r="F200" s="65"/>
      <c r="G200" s="65"/>
      <c r="H200" s="65"/>
      <c r="I200" s="65"/>
      <c r="J200" s="65"/>
      <c r="K200" s="65"/>
      <c r="P200" s="65"/>
      <c r="Q200" s="65"/>
      <c r="R200" s="65"/>
      <c r="S200" s="65"/>
      <c r="T200" s="65"/>
      <c r="U200" s="65"/>
      <c r="V200" s="65"/>
      <c r="W200" s="65"/>
    </row>
    <row r="201" spans="1:23" x14ac:dyDescent="0.2">
      <c r="A201" s="65"/>
      <c r="B201" s="65"/>
      <c r="F201" s="65"/>
      <c r="G201" s="65"/>
      <c r="H201" s="65"/>
      <c r="I201" s="65"/>
      <c r="J201" s="65"/>
      <c r="K201" s="65"/>
      <c r="P201" s="65"/>
      <c r="Q201" s="65"/>
      <c r="R201" s="65"/>
      <c r="S201" s="65"/>
      <c r="T201" s="65"/>
      <c r="U201" s="65"/>
      <c r="V201" s="65"/>
      <c r="W201" s="65"/>
    </row>
    <row r="202" spans="1:23" x14ac:dyDescent="0.2">
      <c r="A202" s="65"/>
      <c r="B202" s="65"/>
      <c r="F202" s="65"/>
      <c r="G202" s="65"/>
      <c r="H202" s="65"/>
      <c r="I202" s="65"/>
      <c r="J202" s="65"/>
      <c r="K202" s="65"/>
      <c r="P202" s="65"/>
      <c r="Q202" s="65"/>
      <c r="R202" s="65"/>
      <c r="S202" s="65"/>
      <c r="T202" s="65"/>
      <c r="U202" s="65"/>
      <c r="V202" s="65"/>
      <c r="W202" s="65"/>
    </row>
    <row r="203" spans="1:23" x14ac:dyDescent="0.2">
      <c r="A203" s="65"/>
      <c r="B203" s="65"/>
      <c r="F203" s="65"/>
      <c r="G203" s="65"/>
      <c r="H203" s="65"/>
      <c r="I203" s="65"/>
      <c r="J203" s="65"/>
      <c r="K203" s="65"/>
      <c r="P203" s="65"/>
      <c r="Q203" s="65"/>
      <c r="R203" s="65"/>
      <c r="S203" s="65"/>
      <c r="T203" s="65"/>
      <c r="U203" s="65"/>
      <c r="V203" s="65"/>
      <c r="W203" s="65"/>
    </row>
    <row r="204" spans="1:23" x14ac:dyDescent="0.2">
      <c r="A204" s="65"/>
      <c r="B204" s="65"/>
      <c r="F204" s="65"/>
      <c r="G204" s="65"/>
      <c r="H204" s="65"/>
      <c r="I204" s="65"/>
      <c r="J204" s="65"/>
      <c r="K204" s="65"/>
      <c r="P204" s="65"/>
      <c r="Q204" s="65"/>
      <c r="R204" s="65"/>
      <c r="S204" s="65"/>
      <c r="T204" s="65"/>
      <c r="U204" s="65"/>
      <c r="V204" s="65"/>
      <c r="W204" s="65"/>
    </row>
    <row r="205" spans="1:23" x14ac:dyDescent="0.2">
      <c r="A205" s="65"/>
      <c r="B205" s="65"/>
      <c r="F205" s="65"/>
      <c r="G205" s="65"/>
      <c r="H205" s="65"/>
      <c r="I205" s="65"/>
      <c r="J205" s="65"/>
      <c r="K205" s="65"/>
      <c r="P205" s="65"/>
      <c r="Q205" s="65"/>
      <c r="R205" s="65"/>
      <c r="S205" s="65"/>
      <c r="T205" s="65"/>
      <c r="U205" s="65"/>
      <c r="V205" s="65"/>
      <c r="W205" s="65"/>
    </row>
    <row r="206" spans="1:23" x14ac:dyDescent="0.2">
      <c r="A206" s="65"/>
      <c r="B206" s="65"/>
      <c r="F206" s="65"/>
      <c r="G206" s="65"/>
      <c r="H206" s="65"/>
      <c r="I206" s="65"/>
      <c r="J206" s="65"/>
      <c r="K206" s="65"/>
      <c r="P206" s="65"/>
      <c r="Q206" s="65"/>
      <c r="R206" s="65"/>
      <c r="S206" s="65"/>
      <c r="T206" s="65"/>
      <c r="U206" s="65"/>
      <c r="V206" s="65"/>
      <c r="W206" s="65"/>
    </row>
    <row r="207" spans="1:23" x14ac:dyDescent="0.2">
      <c r="A207" s="65"/>
      <c r="B207" s="65"/>
      <c r="F207" s="65"/>
      <c r="G207" s="65"/>
      <c r="H207" s="65"/>
      <c r="I207" s="65"/>
      <c r="J207" s="65"/>
      <c r="K207" s="65"/>
      <c r="P207" s="65"/>
      <c r="Q207" s="65"/>
      <c r="R207" s="65"/>
      <c r="S207" s="65"/>
      <c r="T207" s="65"/>
      <c r="U207" s="65"/>
      <c r="V207" s="65"/>
      <c r="W207" s="65"/>
    </row>
    <row r="208" spans="1:23" x14ac:dyDescent="0.2">
      <c r="A208" s="65"/>
      <c r="B208" s="65"/>
      <c r="F208" s="65"/>
      <c r="G208" s="65"/>
      <c r="H208" s="65"/>
      <c r="I208" s="65"/>
      <c r="J208" s="65"/>
      <c r="K208" s="65"/>
      <c r="P208" s="65"/>
      <c r="Q208" s="65"/>
      <c r="R208" s="65"/>
      <c r="S208" s="65"/>
      <c r="T208" s="65"/>
      <c r="U208" s="65"/>
      <c r="V208" s="65"/>
      <c r="W208" s="65"/>
    </row>
    <row r="209" spans="1:23" x14ac:dyDescent="0.2">
      <c r="A209" s="65"/>
      <c r="B209" s="65"/>
      <c r="F209" s="65"/>
      <c r="G209" s="65"/>
      <c r="H209" s="65"/>
      <c r="I209" s="65"/>
      <c r="J209" s="65"/>
      <c r="K209" s="65"/>
      <c r="P209" s="65"/>
      <c r="Q209" s="65"/>
      <c r="R209" s="65"/>
      <c r="S209" s="65"/>
      <c r="T209" s="65"/>
      <c r="U209" s="65"/>
      <c r="V209" s="65"/>
      <c r="W209" s="65"/>
    </row>
    <row r="210" spans="1:23" x14ac:dyDescent="0.2">
      <c r="A210" s="65"/>
      <c r="B210" s="65"/>
      <c r="F210" s="65"/>
      <c r="G210" s="65"/>
      <c r="H210" s="65"/>
      <c r="I210" s="65"/>
      <c r="J210" s="65"/>
      <c r="K210" s="65"/>
      <c r="P210" s="65"/>
      <c r="Q210" s="65"/>
      <c r="R210" s="65"/>
      <c r="S210" s="65"/>
      <c r="T210" s="65"/>
      <c r="U210" s="65"/>
      <c r="V210" s="65"/>
      <c r="W210" s="65"/>
    </row>
    <row r="211" spans="1:23" x14ac:dyDescent="0.2">
      <c r="A211" s="65"/>
      <c r="B211" s="65"/>
      <c r="F211" s="65"/>
      <c r="G211" s="65"/>
      <c r="H211" s="65"/>
      <c r="I211" s="65"/>
      <c r="J211" s="65"/>
      <c r="K211" s="65"/>
      <c r="P211" s="65"/>
      <c r="Q211" s="65"/>
      <c r="R211" s="65"/>
      <c r="S211" s="65"/>
      <c r="T211" s="65"/>
      <c r="U211" s="65"/>
      <c r="V211" s="65"/>
      <c r="W211" s="65"/>
    </row>
    <row r="212" spans="1:23" x14ac:dyDescent="0.2">
      <c r="A212" s="65"/>
      <c r="B212" s="65"/>
      <c r="F212" s="65"/>
      <c r="G212" s="65"/>
      <c r="H212" s="65"/>
      <c r="I212" s="65"/>
      <c r="J212" s="65"/>
      <c r="K212" s="65"/>
      <c r="P212" s="65"/>
      <c r="Q212" s="65"/>
      <c r="R212" s="65"/>
      <c r="S212" s="65"/>
      <c r="T212" s="65"/>
      <c r="U212" s="65"/>
      <c r="V212" s="65"/>
      <c r="W212" s="65"/>
    </row>
    <row r="213" spans="1:23" x14ac:dyDescent="0.2">
      <c r="A213" s="65"/>
      <c r="B213" s="65"/>
      <c r="F213" s="65"/>
      <c r="G213" s="65"/>
      <c r="H213" s="65"/>
      <c r="I213" s="65"/>
      <c r="J213" s="65"/>
      <c r="K213" s="65"/>
      <c r="P213" s="65"/>
      <c r="Q213" s="65"/>
      <c r="R213" s="65"/>
      <c r="S213" s="65"/>
      <c r="T213" s="65"/>
      <c r="U213" s="65"/>
      <c r="V213" s="65"/>
      <c r="W213" s="65"/>
    </row>
    <row r="214" spans="1:23" x14ac:dyDescent="0.2">
      <c r="A214" s="65"/>
      <c r="B214" s="65"/>
      <c r="F214" s="65"/>
      <c r="G214" s="65"/>
      <c r="H214" s="65"/>
      <c r="I214" s="65"/>
      <c r="J214" s="65"/>
      <c r="K214" s="65"/>
      <c r="P214" s="65"/>
      <c r="Q214" s="65"/>
      <c r="R214" s="65"/>
      <c r="S214" s="65"/>
      <c r="T214" s="65"/>
      <c r="U214" s="65"/>
      <c r="V214" s="65"/>
      <c r="W214" s="65"/>
    </row>
    <row r="215" spans="1:23" x14ac:dyDescent="0.2">
      <c r="A215" s="65"/>
      <c r="B215" s="65"/>
      <c r="F215" s="65"/>
      <c r="G215" s="65"/>
      <c r="H215" s="65"/>
      <c r="I215" s="65"/>
      <c r="J215" s="65"/>
      <c r="K215" s="65"/>
      <c r="P215" s="65"/>
      <c r="Q215" s="65"/>
      <c r="R215" s="65"/>
      <c r="S215" s="65"/>
      <c r="T215" s="65"/>
      <c r="U215" s="65"/>
      <c r="V215" s="65"/>
      <c r="W215" s="65"/>
    </row>
    <row r="216" spans="1:23" x14ac:dyDescent="0.2">
      <c r="A216" s="65"/>
      <c r="B216" s="65"/>
      <c r="F216" s="65"/>
      <c r="G216" s="65"/>
      <c r="H216" s="65"/>
      <c r="I216" s="65"/>
      <c r="J216" s="65"/>
      <c r="K216" s="65"/>
      <c r="P216" s="65"/>
      <c r="Q216" s="65"/>
      <c r="R216" s="65"/>
      <c r="S216" s="65"/>
      <c r="T216" s="65"/>
      <c r="U216" s="65"/>
      <c r="V216" s="65"/>
      <c r="W216" s="65"/>
    </row>
    <row r="217" spans="1:23" x14ac:dyDescent="0.2">
      <c r="A217" s="65"/>
      <c r="B217" s="65"/>
      <c r="F217" s="65"/>
      <c r="G217" s="65"/>
      <c r="H217" s="65"/>
      <c r="I217" s="65"/>
      <c r="J217" s="65"/>
      <c r="K217" s="65"/>
      <c r="P217" s="65"/>
      <c r="Q217" s="65"/>
      <c r="R217" s="65"/>
      <c r="S217" s="65"/>
      <c r="T217" s="65"/>
      <c r="U217" s="65"/>
      <c r="V217" s="65"/>
      <c r="W217" s="65"/>
    </row>
    <row r="218" spans="1:23" x14ac:dyDescent="0.2">
      <c r="A218" s="65"/>
      <c r="B218" s="65"/>
      <c r="F218" s="65"/>
      <c r="G218" s="65"/>
      <c r="H218" s="65"/>
      <c r="I218" s="65"/>
      <c r="J218" s="65"/>
      <c r="K218" s="65"/>
      <c r="P218" s="65"/>
      <c r="Q218" s="65"/>
      <c r="R218" s="65"/>
      <c r="S218" s="65"/>
      <c r="T218" s="65"/>
      <c r="U218" s="65"/>
      <c r="V218" s="65"/>
      <c r="W218" s="65"/>
    </row>
    <row r="219" spans="1:23" x14ac:dyDescent="0.2">
      <c r="A219" s="65"/>
      <c r="B219" s="65"/>
      <c r="F219" s="65"/>
      <c r="G219" s="65"/>
      <c r="H219" s="65"/>
      <c r="I219" s="65"/>
      <c r="J219" s="65"/>
      <c r="K219" s="65"/>
      <c r="P219" s="65"/>
      <c r="Q219" s="65"/>
      <c r="R219" s="65"/>
      <c r="S219" s="65"/>
      <c r="T219" s="65"/>
      <c r="U219" s="65"/>
      <c r="V219" s="65"/>
      <c r="W219" s="65"/>
    </row>
    <row r="220" spans="1:23" x14ac:dyDescent="0.2">
      <c r="A220" s="65"/>
      <c r="B220" s="65"/>
      <c r="F220" s="65"/>
      <c r="G220" s="65"/>
      <c r="H220" s="65"/>
      <c r="I220" s="65"/>
      <c r="J220" s="65"/>
      <c r="K220" s="65"/>
      <c r="P220" s="65"/>
      <c r="Q220" s="65"/>
      <c r="R220" s="65"/>
      <c r="S220" s="65"/>
      <c r="T220" s="65"/>
      <c r="U220" s="65"/>
      <c r="V220" s="65"/>
      <c r="W220" s="65"/>
    </row>
    <row r="221" spans="1:23" x14ac:dyDescent="0.2">
      <c r="A221" s="65"/>
      <c r="B221" s="65"/>
      <c r="F221" s="65"/>
      <c r="G221" s="65"/>
      <c r="H221" s="65"/>
      <c r="I221" s="65"/>
      <c r="J221" s="65"/>
      <c r="K221" s="65"/>
      <c r="P221" s="65"/>
      <c r="Q221" s="65"/>
      <c r="R221" s="65"/>
      <c r="S221" s="65"/>
      <c r="T221" s="65"/>
      <c r="U221" s="65"/>
      <c r="V221" s="65"/>
      <c r="W221" s="65"/>
    </row>
    <row r="222" spans="1:23" x14ac:dyDescent="0.2">
      <c r="A222" s="65"/>
      <c r="B222" s="65"/>
      <c r="F222" s="65"/>
      <c r="G222" s="65"/>
      <c r="H222" s="65"/>
      <c r="I222" s="65"/>
      <c r="J222" s="65"/>
      <c r="K222" s="65"/>
      <c r="P222" s="65"/>
      <c r="Q222" s="65"/>
      <c r="R222" s="65"/>
      <c r="S222" s="65"/>
      <c r="T222" s="65"/>
      <c r="U222" s="65"/>
      <c r="V222" s="65"/>
      <c r="W222" s="65"/>
    </row>
    <row r="223" spans="1:23" x14ac:dyDescent="0.2">
      <c r="A223" s="65"/>
      <c r="B223" s="65"/>
      <c r="F223" s="65"/>
      <c r="G223" s="65"/>
      <c r="H223" s="65"/>
      <c r="I223" s="65"/>
      <c r="J223" s="65"/>
      <c r="K223" s="65"/>
      <c r="P223" s="65"/>
      <c r="Q223" s="65"/>
      <c r="R223" s="65"/>
      <c r="S223" s="65"/>
      <c r="T223" s="65"/>
      <c r="U223" s="65"/>
      <c r="V223" s="65"/>
      <c r="W223" s="65"/>
    </row>
    <row r="224" spans="1:23" x14ac:dyDescent="0.2">
      <c r="A224" s="65"/>
      <c r="B224" s="65"/>
      <c r="F224" s="65"/>
      <c r="G224" s="65"/>
      <c r="H224" s="65"/>
      <c r="I224" s="65"/>
      <c r="J224" s="65"/>
      <c r="K224" s="65"/>
      <c r="P224" s="65"/>
      <c r="Q224" s="65"/>
      <c r="R224" s="65"/>
      <c r="S224" s="65"/>
      <c r="T224" s="65"/>
      <c r="U224" s="65"/>
      <c r="V224" s="65"/>
      <c r="W224" s="65"/>
    </row>
    <row r="225" spans="1:23" x14ac:dyDescent="0.2">
      <c r="A225" s="65"/>
      <c r="B225" s="65"/>
      <c r="F225" s="65"/>
      <c r="G225" s="65"/>
      <c r="H225" s="65"/>
      <c r="I225" s="65"/>
      <c r="J225" s="65"/>
      <c r="K225" s="65"/>
      <c r="P225" s="65"/>
      <c r="Q225" s="65"/>
      <c r="R225" s="65"/>
      <c r="S225" s="65"/>
      <c r="T225" s="65"/>
      <c r="U225" s="65"/>
      <c r="V225" s="65"/>
      <c r="W225" s="65"/>
    </row>
    <row r="226" spans="1:23" x14ac:dyDescent="0.2">
      <c r="A226" s="65"/>
      <c r="B226" s="65"/>
      <c r="F226" s="65"/>
      <c r="G226" s="65"/>
      <c r="H226" s="65"/>
      <c r="I226" s="65"/>
      <c r="J226" s="65"/>
      <c r="K226" s="65"/>
      <c r="P226" s="65"/>
      <c r="Q226" s="65"/>
      <c r="R226" s="65"/>
      <c r="S226" s="65"/>
      <c r="T226" s="65"/>
      <c r="U226" s="65"/>
      <c r="V226" s="65"/>
      <c r="W226" s="65"/>
    </row>
    <row r="227" spans="1:23" x14ac:dyDescent="0.2">
      <c r="A227" s="65"/>
      <c r="B227" s="65"/>
      <c r="F227" s="65"/>
      <c r="G227" s="65"/>
      <c r="H227" s="65"/>
      <c r="I227" s="65"/>
      <c r="J227" s="65"/>
      <c r="K227" s="65"/>
      <c r="P227" s="65"/>
      <c r="Q227" s="65"/>
      <c r="R227" s="65"/>
      <c r="S227" s="65"/>
      <c r="T227" s="65"/>
      <c r="U227" s="65"/>
      <c r="V227" s="65"/>
      <c r="W227" s="65"/>
    </row>
    <row r="228" spans="1:23" x14ac:dyDescent="0.2">
      <c r="A228" s="65"/>
      <c r="B228" s="65"/>
      <c r="F228" s="65"/>
      <c r="G228" s="65"/>
      <c r="H228" s="65"/>
      <c r="I228" s="65"/>
      <c r="J228" s="65"/>
      <c r="K228" s="65"/>
      <c r="P228" s="65"/>
      <c r="Q228" s="65"/>
      <c r="R228" s="65"/>
      <c r="S228" s="65"/>
      <c r="T228" s="65"/>
      <c r="U228" s="65"/>
      <c r="V228" s="65"/>
      <c r="W228" s="65"/>
    </row>
    <row r="229" spans="1:23" x14ac:dyDescent="0.2">
      <c r="A229" s="65"/>
      <c r="B229" s="65"/>
      <c r="F229" s="65"/>
      <c r="G229" s="65"/>
      <c r="H229" s="65"/>
      <c r="I229" s="65"/>
      <c r="J229" s="65"/>
      <c r="K229" s="65"/>
      <c r="P229" s="65"/>
      <c r="Q229" s="65"/>
      <c r="R229" s="65"/>
      <c r="S229" s="65"/>
      <c r="T229" s="65"/>
      <c r="U229" s="65"/>
      <c r="V229" s="65"/>
      <c r="W229" s="65"/>
    </row>
    <row r="230" spans="1:23" x14ac:dyDescent="0.2">
      <c r="A230" s="65"/>
      <c r="B230" s="65"/>
      <c r="F230" s="65"/>
      <c r="G230" s="65"/>
      <c r="H230" s="65"/>
      <c r="I230" s="65"/>
      <c r="J230" s="65"/>
      <c r="K230" s="65"/>
      <c r="P230" s="65"/>
      <c r="Q230" s="65"/>
      <c r="R230" s="65"/>
      <c r="S230" s="65"/>
      <c r="T230" s="65"/>
      <c r="U230" s="65"/>
      <c r="V230" s="65"/>
      <c r="W230" s="65"/>
    </row>
    <row r="231" spans="1:23" x14ac:dyDescent="0.2">
      <c r="A231" s="65"/>
      <c r="B231" s="65"/>
      <c r="F231" s="65"/>
      <c r="G231" s="65"/>
      <c r="H231" s="65"/>
      <c r="I231" s="65"/>
      <c r="J231" s="65"/>
      <c r="K231" s="65"/>
      <c r="P231" s="65"/>
      <c r="Q231" s="65"/>
      <c r="R231" s="65"/>
      <c r="S231" s="65"/>
      <c r="T231" s="65"/>
      <c r="U231" s="65"/>
      <c r="V231" s="65"/>
      <c r="W231" s="65"/>
    </row>
    <row r="232" spans="1:23" x14ac:dyDescent="0.2">
      <c r="A232" s="65"/>
      <c r="B232" s="65"/>
      <c r="F232" s="65"/>
      <c r="G232" s="65"/>
      <c r="H232" s="65"/>
      <c r="I232" s="65"/>
      <c r="J232" s="65"/>
      <c r="K232" s="65"/>
      <c r="P232" s="65"/>
      <c r="Q232" s="65"/>
      <c r="R232" s="65"/>
      <c r="S232" s="65"/>
      <c r="T232" s="65"/>
      <c r="U232" s="65"/>
      <c r="V232" s="65"/>
      <c r="W232" s="65"/>
    </row>
    <row r="233" spans="1:23" x14ac:dyDescent="0.2">
      <c r="A233" s="65"/>
      <c r="B233" s="65"/>
      <c r="F233" s="65"/>
      <c r="G233" s="65"/>
      <c r="H233" s="65"/>
      <c r="I233" s="65"/>
      <c r="J233" s="65"/>
      <c r="K233" s="65"/>
      <c r="P233" s="65"/>
      <c r="Q233" s="65"/>
      <c r="R233" s="65"/>
      <c r="S233" s="65"/>
      <c r="T233" s="65"/>
      <c r="U233" s="65"/>
      <c r="V233" s="65"/>
      <c r="W233" s="65"/>
    </row>
    <row r="234" spans="1:23" x14ac:dyDescent="0.2">
      <c r="A234" s="65"/>
      <c r="B234" s="65"/>
      <c r="F234" s="65"/>
      <c r="G234" s="65"/>
      <c r="H234" s="65"/>
      <c r="I234" s="65"/>
      <c r="J234" s="65"/>
      <c r="K234" s="65"/>
      <c r="P234" s="65"/>
      <c r="Q234" s="65"/>
      <c r="R234" s="65"/>
      <c r="S234" s="65"/>
      <c r="T234" s="65"/>
      <c r="U234" s="65"/>
      <c r="V234" s="65"/>
      <c r="W234" s="65"/>
    </row>
    <row r="235" spans="1:23" x14ac:dyDescent="0.2">
      <c r="A235" s="65"/>
      <c r="B235" s="65"/>
      <c r="F235" s="65"/>
      <c r="G235" s="65"/>
      <c r="H235" s="65"/>
      <c r="I235" s="65"/>
      <c r="J235" s="65"/>
      <c r="K235" s="65"/>
      <c r="P235" s="65"/>
      <c r="Q235" s="65"/>
      <c r="R235" s="65"/>
      <c r="S235" s="65"/>
      <c r="T235" s="65"/>
      <c r="U235" s="65"/>
      <c r="V235" s="65"/>
      <c r="W235" s="65"/>
    </row>
    <row r="236" spans="1:23" x14ac:dyDescent="0.2">
      <c r="A236" s="65"/>
      <c r="B236" s="65"/>
      <c r="F236" s="65"/>
      <c r="G236" s="65"/>
      <c r="H236" s="65"/>
      <c r="I236" s="65"/>
      <c r="J236" s="65"/>
      <c r="K236" s="65"/>
      <c r="P236" s="65"/>
      <c r="Q236" s="65"/>
      <c r="R236" s="65"/>
      <c r="S236" s="65"/>
      <c r="T236" s="65"/>
      <c r="U236" s="65"/>
      <c r="V236" s="65"/>
      <c r="W236" s="65"/>
    </row>
    <row r="237" spans="1:23" x14ac:dyDescent="0.2">
      <c r="A237" s="65"/>
      <c r="B237" s="65"/>
      <c r="F237" s="65"/>
      <c r="G237" s="65"/>
      <c r="H237" s="65"/>
      <c r="I237" s="65"/>
      <c r="J237" s="65"/>
      <c r="K237" s="65"/>
      <c r="P237" s="65"/>
      <c r="Q237" s="65"/>
      <c r="R237" s="65"/>
      <c r="S237" s="65"/>
      <c r="T237" s="65"/>
      <c r="U237" s="65"/>
      <c r="V237" s="65"/>
      <c r="W237" s="65"/>
    </row>
    <row r="238" spans="1:23" x14ac:dyDescent="0.2">
      <c r="A238" s="65"/>
      <c r="B238" s="65"/>
      <c r="F238" s="65"/>
      <c r="G238" s="65"/>
      <c r="H238" s="65"/>
      <c r="I238" s="65"/>
      <c r="J238" s="65"/>
      <c r="K238" s="65"/>
      <c r="P238" s="65"/>
      <c r="Q238" s="65"/>
      <c r="R238" s="65"/>
      <c r="S238" s="65"/>
      <c r="T238" s="65"/>
      <c r="U238" s="65"/>
      <c r="V238" s="65"/>
      <c r="W238" s="65"/>
    </row>
    <row r="239" spans="1:23" x14ac:dyDescent="0.2">
      <c r="A239" s="65"/>
      <c r="B239" s="65"/>
      <c r="F239" s="65"/>
      <c r="G239" s="65"/>
      <c r="H239" s="65"/>
      <c r="I239" s="65"/>
      <c r="J239" s="65"/>
      <c r="K239" s="65"/>
      <c r="P239" s="65"/>
      <c r="Q239" s="65"/>
      <c r="R239" s="65"/>
      <c r="S239" s="65"/>
      <c r="T239" s="65"/>
      <c r="U239" s="65"/>
      <c r="V239" s="65"/>
      <c r="W239" s="65"/>
    </row>
    <row r="240" spans="1:23" x14ac:dyDescent="0.2">
      <c r="A240" s="65"/>
      <c r="B240" s="65"/>
      <c r="F240" s="65"/>
      <c r="G240" s="65"/>
      <c r="H240" s="65"/>
      <c r="I240" s="65"/>
      <c r="J240" s="65"/>
      <c r="K240" s="65"/>
      <c r="P240" s="65"/>
      <c r="Q240" s="65"/>
      <c r="R240" s="65"/>
      <c r="S240" s="65"/>
      <c r="T240" s="65"/>
      <c r="U240" s="65"/>
      <c r="V240" s="65"/>
      <c r="W240" s="65"/>
    </row>
    <row r="241" spans="1:23" x14ac:dyDescent="0.2">
      <c r="A241" s="65"/>
      <c r="B241" s="65"/>
      <c r="F241" s="65"/>
      <c r="G241" s="65"/>
      <c r="H241" s="65"/>
      <c r="I241" s="65"/>
      <c r="J241" s="65"/>
      <c r="K241" s="65"/>
      <c r="P241" s="65"/>
      <c r="Q241" s="65"/>
      <c r="R241" s="65"/>
      <c r="S241" s="65"/>
      <c r="T241" s="65"/>
      <c r="U241" s="65"/>
      <c r="V241" s="65"/>
      <c r="W241" s="65"/>
    </row>
    <row r="242" spans="1:23" x14ac:dyDescent="0.2">
      <c r="A242" s="65"/>
      <c r="B242" s="65"/>
      <c r="F242" s="65"/>
      <c r="G242" s="65"/>
      <c r="H242" s="65"/>
      <c r="I242" s="65"/>
      <c r="J242" s="65"/>
      <c r="K242" s="65"/>
      <c r="P242" s="65"/>
      <c r="Q242" s="65"/>
      <c r="R242" s="65"/>
      <c r="S242" s="65"/>
      <c r="T242" s="65"/>
      <c r="U242" s="65"/>
      <c r="V242" s="65"/>
      <c r="W242" s="65"/>
    </row>
    <row r="243" spans="1:23" x14ac:dyDescent="0.2">
      <c r="A243" s="65"/>
      <c r="B243" s="65"/>
      <c r="F243" s="65"/>
      <c r="G243" s="65"/>
      <c r="H243" s="65"/>
      <c r="I243" s="65"/>
      <c r="J243" s="65"/>
      <c r="K243" s="65"/>
      <c r="P243" s="65"/>
      <c r="Q243" s="65"/>
      <c r="R243" s="65"/>
      <c r="S243" s="65"/>
      <c r="T243" s="65"/>
      <c r="U243" s="65"/>
      <c r="V243" s="65"/>
      <c r="W243" s="65"/>
    </row>
    <row r="244" spans="1:23" x14ac:dyDescent="0.2">
      <c r="A244" s="65"/>
      <c r="B244" s="65"/>
      <c r="F244" s="65"/>
      <c r="G244" s="65"/>
      <c r="H244" s="65"/>
      <c r="I244" s="65"/>
      <c r="J244" s="65"/>
      <c r="K244" s="65"/>
      <c r="P244" s="65"/>
      <c r="Q244" s="65"/>
      <c r="R244" s="65"/>
      <c r="S244" s="65"/>
      <c r="T244" s="65"/>
      <c r="U244" s="65"/>
      <c r="V244" s="65"/>
      <c r="W244" s="65"/>
    </row>
    <row r="245" spans="1:23" x14ac:dyDescent="0.2">
      <c r="A245" s="65"/>
      <c r="B245" s="65"/>
      <c r="F245" s="65"/>
      <c r="G245" s="65"/>
      <c r="H245" s="65"/>
      <c r="I245" s="65"/>
      <c r="J245" s="65"/>
      <c r="K245" s="65"/>
      <c r="P245" s="65"/>
      <c r="Q245" s="65"/>
      <c r="R245" s="65"/>
      <c r="S245" s="65"/>
      <c r="T245" s="65"/>
      <c r="U245" s="65"/>
      <c r="V245" s="65"/>
      <c r="W245" s="65"/>
    </row>
    <row r="246" spans="1:23" x14ac:dyDescent="0.2">
      <c r="A246" s="65"/>
      <c r="B246" s="65"/>
      <c r="F246" s="65"/>
      <c r="G246" s="65"/>
      <c r="H246" s="65"/>
      <c r="I246" s="65"/>
      <c r="J246" s="65"/>
      <c r="K246" s="65"/>
      <c r="P246" s="65"/>
      <c r="Q246" s="65"/>
      <c r="R246" s="65"/>
      <c r="S246" s="65"/>
      <c r="T246" s="65"/>
      <c r="U246" s="65"/>
      <c r="V246" s="65"/>
      <c r="W246" s="65"/>
    </row>
    <row r="247" spans="1:23" x14ac:dyDescent="0.2">
      <c r="A247" s="65"/>
      <c r="B247" s="65"/>
      <c r="F247" s="65"/>
      <c r="G247" s="65"/>
      <c r="H247" s="65"/>
      <c r="I247" s="65"/>
      <c r="J247" s="65"/>
      <c r="K247" s="65"/>
      <c r="P247" s="65"/>
      <c r="Q247" s="65"/>
      <c r="R247" s="65"/>
      <c r="S247" s="65"/>
      <c r="T247" s="65"/>
      <c r="U247" s="65"/>
      <c r="V247" s="65"/>
      <c r="W247" s="65"/>
    </row>
    <row r="248" spans="1:23" x14ac:dyDescent="0.2">
      <c r="A248" s="65"/>
      <c r="B248" s="65"/>
      <c r="F248" s="65"/>
      <c r="G248" s="65"/>
      <c r="H248" s="65"/>
      <c r="I248" s="65"/>
      <c r="J248" s="65"/>
      <c r="K248" s="65"/>
      <c r="P248" s="65"/>
      <c r="Q248" s="65"/>
      <c r="R248" s="65"/>
      <c r="S248" s="65"/>
      <c r="T248" s="65"/>
      <c r="U248" s="65"/>
      <c r="V248" s="65"/>
      <c r="W248" s="65"/>
    </row>
    <row r="249" spans="1:23" x14ac:dyDescent="0.2">
      <c r="A249" s="65"/>
      <c r="B249" s="65"/>
      <c r="F249" s="65"/>
      <c r="G249" s="65"/>
      <c r="H249" s="65"/>
      <c r="I249" s="65"/>
      <c r="J249" s="65"/>
      <c r="K249" s="65"/>
      <c r="P249" s="65"/>
      <c r="Q249" s="65"/>
      <c r="R249" s="65"/>
      <c r="S249" s="65"/>
      <c r="T249" s="65"/>
      <c r="U249" s="65"/>
      <c r="V249" s="65"/>
      <c r="W249" s="65"/>
    </row>
    <row r="250" spans="1:23" x14ac:dyDescent="0.2">
      <c r="A250" s="65"/>
      <c r="B250" s="65"/>
      <c r="F250" s="65"/>
      <c r="G250" s="65"/>
      <c r="H250" s="65"/>
      <c r="I250" s="65"/>
      <c r="J250" s="65"/>
      <c r="K250" s="65"/>
      <c r="P250" s="65"/>
      <c r="Q250" s="65"/>
      <c r="R250" s="65"/>
      <c r="S250" s="65"/>
      <c r="T250" s="65"/>
      <c r="U250" s="65"/>
      <c r="V250" s="65"/>
      <c r="W250" s="65"/>
    </row>
    <row r="251" spans="1:23" x14ac:dyDescent="0.2">
      <c r="A251" s="65"/>
      <c r="B251" s="65"/>
      <c r="F251" s="65"/>
      <c r="G251" s="65"/>
      <c r="H251" s="65"/>
      <c r="I251" s="65"/>
      <c r="J251" s="65"/>
      <c r="K251" s="65"/>
      <c r="P251" s="65"/>
      <c r="Q251" s="65"/>
      <c r="R251" s="65"/>
      <c r="S251" s="65"/>
      <c r="T251" s="65"/>
      <c r="U251" s="65"/>
      <c r="V251" s="65"/>
      <c r="W251" s="65"/>
    </row>
    <row r="252" spans="1:23" x14ac:dyDescent="0.2">
      <c r="A252" s="65"/>
      <c r="B252" s="65"/>
      <c r="F252" s="65"/>
      <c r="G252" s="65"/>
      <c r="H252" s="65"/>
      <c r="I252" s="65"/>
      <c r="J252" s="65"/>
      <c r="K252" s="65"/>
      <c r="P252" s="65"/>
      <c r="Q252" s="65"/>
      <c r="R252" s="65"/>
      <c r="S252" s="65"/>
      <c r="T252" s="65"/>
      <c r="U252" s="65"/>
      <c r="V252" s="65"/>
      <c r="W252" s="65"/>
    </row>
    <row r="253" spans="1:23" x14ac:dyDescent="0.2">
      <c r="A253" s="65"/>
      <c r="B253" s="65"/>
      <c r="F253" s="65"/>
      <c r="G253" s="65"/>
      <c r="H253" s="65"/>
      <c r="I253" s="65"/>
      <c r="J253" s="65"/>
      <c r="K253" s="65"/>
      <c r="P253" s="65"/>
      <c r="Q253" s="65"/>
      <c r="R253" s="65"/>
      <c r="S253" s="65"/>
      <c r="T253" s="65"/>
      <c r="U253" s="65"/>
      <c r="V253" s="65"/>
      <c r="W253" s="65"/>
    </row>
    <row r="254" spans="1:23" x14ac:dyDescent="0.2">
      <c r="A254" s="65"/>
      <c r="B254" s="65"/>
      <c r="F254" s="65"/>
      <c r="G254" s="65"/>
      <c r="H254" s="65"/>
      <c r="I254" s="65"/>
      <c r="J254" s="65"/>
      <c r="K254" s="65"/>
      <c r="P254" s="65"/>
      <c r="Q254" s="65"/>
      <c r="R254" s="65"/>
      <c r="S254" s="65"/>
      <c r="T254" s="65"/>
      <c r="U254" s="65"/>
      <c r="V254" s="65"/>
      <c r="W254" s="65"/>
    </row>
    <row r="255" spans="1:23" x14ac:dyDescent="0.2">
      <c r="A255" s="65"/>
      <c r="B255" s="65"/>
      <c r="F255" s="65"/>
      <c r="G255" s="65"/>
      <c r="H255" s="65"/>
      <c r="I255" s="65"/>
      <c r="J255" s="65"/>
      <c r="K255" s="65"/>
      <c r="P255" s="65"/>
      <c r="Q255" s="65"/>
      <c r="R255" s="65"/>
      <c r="S255" s="65"/>
      <c r="T255" s="65"/>
      <c r="U255" s="65"/>
      <c r="V255" s="65"/>
      <c r="W255" s="65"/>
    </row>
    <row r="256" spans="1:23" x14ac:dyDescent="0.2">
      <c r="A256" s="65"/>
      <c r="B256" s="65"/>
      <c r="F256" s="65"/>
      <c r="G256" s="65"/>
      <c r="H256" s="65"/>
      <c r="I256" s="65"/>
      <c r="J256" s="65"/>
      <c r="K256" s="65"/>
      <c r="P256" s="65"/>
      <c r="Q256" s="65"/>
      <c r="R256" s="65"/>
      <c r="S256" s="65"/>
      <c r="T256" s="65"/>
      <c r="U256" s="65"/>
      <c r="V256" s="65"/>
      <c r="W256" s="65"/>
    </row>
    <row r="257" spans="1:23" x14ac:dyDescent="0.2">
      <c r="A257" s="65"/>
      <c r="B257" s="65"/>
      <c r="F257" s="65"/>
      <c r="G257" s="65"/>
      <c r="H257" s="65"/>
      <c r="I257" s="65"/>
      <c r="J257" s="65"/>
      <c r="K257" s="65"/>
      <c r="P257" s="65"/>
      <c r="Q257" s="65"/>
      <c r="R257" s="65"/>
      <c r="S257" s="65"/>
      <c r="T257" s="65"/>
      <c r="U257" s="65"/>
      <c r="V257" s="65"/>
      <c r="W257" s="65"/>
    </row>
    <row r="258" spans="1:23" x14ac:dyDescent="0.2">
      <c r="A258" s="65"/>
      <c r="B258" s="65"/>
      <c r="F258" s="65"/>
      <c r="G258" s="65"/>
      <c r="H258" s="65"/>
      <c r="I258" s="65"/>
      <c r="J258" s="65"/>
      <c r="K258" s="65"/>
      <c r="P258" s="65"/>
      <c r="Q258" s="65"/>
      <c r="R258" s="65"/>
      <c r="S258" s="65"/>
      <c r="T258" s="65"/>
      <c r="U258" s="65"/>
      <c r="V258" s="65"/>
      <c r="W258" s="65"/>
    </row>
    <row r="259" spans="1:23" x14ac:dyDescent="0.2">
      <c r="A259" s="65"/>
      <c r="B259" s="65"/>
      <c r="F259" s="65"/>
      <c r="G259" s="65"/>
      <c r="H259" s="65"/>
      <c r="I259" s="65"/>
      <c r="J259" s="65"/>
      <c r="K259" s="65"/>
      <c r="P259" s="65"/>
      <c r="Q259" s="65"/>
      <c r="R259" s="65"/>
      <c r="S259" s="65"/>
      <c r="T259" s="65"/>
      <c r="U259" s="65"/>
      <c r="V259" s="65"/>
      <c r="W259" s="65"/>
    </row>
    <row r="260" spans="1:23" x14ac:dyDescent="0.2">
      <c r="A260" s="65"/>
      <c r="B260" s="65"/>
      <c r="F260" s="65"/>
      <c r="G260" s="65"/>
      <c r="H260" s="65"/>
      <c r="I260" s="65"/>
      <c r="J260" s="65"/>
      <c r="K260" s="65"/>
      <c r="P260" s="65"/>
      <c r="Q260" s="65"/>
      <c r="R260" s="65"/>
      <c r="S260" s="65"/>
      <c r="T260" s="65"/>
      <c r="U260" s="65"/>
      <c r="V260" s="65"/>
      <c r="W260" s="65"/>
    </row>
    <row r="261" spans="1:23" x14ac:dyDescent="0.2">
      <c r="A261" s="65"/>
      <c r="B261" s="65"/>
      <c r="F261" s="65"/>
      <c r="G261" s="65"/>
      <c r="H261" s="65"/>
      <c r="I261" s="65"/>
      <c r="J261" s="65"/>
      <c r="K261" s="65"/>
      <c r="P261" s="65"/>
      <c r="Q261" s="65"/>
      <c r="R261" s="65"/>
      <c r="S261" s="65"/>
      <c r="T261" s="65"/>
      <c r="U261" s="65"/>
      <c r="V261" s="65"/>
      <c r="W261" s="65"/>
    </row>
    <row r="262" spans="1:23" x14ac:dyDescent="0.2">
      <c r="A262" s="65"/>
      <c r="B262" s="65"/>
      <c r="F262" s="65"/>
      <c r="G262" s="65"/>
      <c r="H262" s="65"/>
      <c r="I262" s="65"/>
      <c r="J262" s="65"/>
      <c r="K262" s="65"/>
      <c r="P262" s="65"/>
      <c r="Q262" s="65"/>
      <c r="R262" s="65"/>
      <c r="S262" s="65"/>
      <c r="T262" s="65"/>
      <c r="U262" s="65"/>
      <c r="V262" s="65"/>
      <c r="W262" s="65"/>
    </row>
    <row r="263" spans="1:23" x14ac:dyDescent="0.2">
      <c r="A263" s="65"/>
      <c r="B263" s="65"/>
      <c r="F263" s="65"/>
      <c r="G263" s="65"/>
      <c r="H263" s="65"/>
      <c r="I263" s="65"/>
      <c r="J263" s="65"/>
      <c r="K263" s="65"/>
      <c r="P263" s="65"/>
      <c r="Q263" s="65"/>
      <c r="R263" s="65"/>
      <c r="S263" s="65"/>
      <c r="T263" s="65"/>
      <c r="U263" s="65"/>
      <c r="V263" s="65"/>
      <c r="W263" s="65"/>
    </row>
    <row r="264" spans="1:23" x14ac:dyDescent="0.2">
      <c r="A264" s="65"/>
      <c r="B264" s="65"/>
      <c r="F264" s="65"/>
      <c r="G264" s="65"/>
      <c r="H264" s="65"/>
      <c r="I264" s="65"/>
      <c r="J264" s="65"/>
      <c r="K264" s="65"/>
      <c r="P264" s="65"/>
      <c r="Q264" s="65"/>
      <c r="R264" s="65"/>
      <c r="S264" s="65"/>
      <c r="T264" s="65"/>
      <c r="U264" s="65"/>
      <c r="V264" s="65"/>
      <c r="W264" s="65"/>
    </row>
    <row r="265" spans="1:23" x14ac:dyDescent="0.2">
      <c r="A265" s="65"/>
      <c r="B265" s="65"/>
      <c r="F265" s="65"/>
      <c r="G265" s="65"/>
      <c r="H265" s="65"/>
      <c r="I265" s="65"/>
      <c r="J265" s="65"/>
      <c r="K265" s="65"/>
      <c r="P265" s="65"/>
      <c r="Q265" s="65"/>
      <c r="R265" s="65"/>
      <c r="S265" s="65"/>
      <c r="T265" s="65"/>
      <c r="U265" s="65"/>
      <c r="V265" s="65"/>
      <c r="W265" s="65"/>
    </row>
    <row r="266" spans="1:23" x14ac:dyDescent="0.2">
      <c r="A266" s="65"/>
      <c r="B266" s="65"/>
      <c r="F266" s="65"/>
      <c r="G266" s="65"/>
      <c r="H266" s="65"/>
      <c r="I266" s="65"/>
      <c r="J266" s="65"/>
      <c r="K266" s="65"/>
      <c r="P266" s="65"/>
      <c r="Q266" s="65"/>
      <c r="R266" s="65"/>
      <c r="S266" s="65"/>
      <c r="T266" s="65"/>
      <c r="U266" s="65"/>
      <c r="V266" s="65"/>
      <c r="W266" s="65"/>
    </row>
    <row r="267" spans="1:23" x14ac:dyDescent="0.2">
      <c r="A267" s="65"/>
      <c r="B267" s="65"/>
      <c r="F267" s="65"/>
      <c r="G267" s="65"/>
      <c r="H267" s="65"/>
      <c r="I267" s="65"/>
      <c r="J267" s="65"/>
      <c r="K267" s="65"/>
      <c r="P267" s="65"/>
      <c r="Q267" s="65"/>
      <c r="R267" s="65"/>
      <c r="S267" s="65"/>
      <c r="T267" s="65"/>
      <c r="U267" s="65"/>
      <c r="V267" s="65"/>
      <c r="W267" s="65"/>
    </row>
    <row r="268" spans="1:23" x14ac:dyDescent="0.2">
      <c r="A268" s="65"/>
      <c r="B268" s="65"/>
      <c r="F268" s="65"/>
      <c r="G268" s="65"/>
      <c r="H268" s="65"/>
      <c r="I268" s="65"/>
      <c r="J268" s="65"/>
      <c r="K268" s="65"/>
      <c r="P268" s="65"/>
      <c r="Q268" s="65"/>
      <c r="R268" s="65"/>
      <c r="S268" s="65"/>
      <c r="T268" s="65"/>
      <c r="U268" s="65"/>
      <c r="V268" s="65"/>
      <c r="W268" s="65"/>
    </row>
    <row r="269" spans="1:23" x14ac:dyDescent="0.2">
      <c r="A269" s="65"/>
      <c r="B269" s="65"/>
      <c r="F269" s="65"/>
      <c r="G269" s="65"/>
      <c r="H269" s="65"/>
      <c r="I269" s="65"/>
      <c r="J269" s="65"/>
      <c r="K269" s="65"/>
      <c r="P269" s="65"/>
      <c r="Q269" s="65"/>
      <c r="R269" s="65"/>
      <c r="S269" s="65"/>
      <c r="T269" s="65"/>
      <c r="U269" s="65"/>
      <c r="V269" s="65"/>
      <c r="W269" s="65"/>
    </row>
    <row r="270" spans="1:23" x14ac:dyDescent="0.2">
      <c r="A270" s="65"/>
      <c r="B270" s="65"/>
      <c r="F270" s="65"/>
      <c r="G270" s="65"/>
      <c r="H270" s="65"/>
      <c r="I270" s="65"/>
      <c r="J270" s="65"/>
      <c r="K270" s="65"/>
      <c r="P270" s="65"/>
      <c r="Q270" s="65"/>
      <c r="R270" s="65"/>
      <c r="S270" s="65"/>
      <c r="T270" s="65"/>
      <c r="U270" s="65"/>
      <c r="V270" s="65"/>
      <c r="W270" s="65"/>
    </row>
    <row r="271" spans="1:23" x14ac:dyDescent="0.2">
      <c r="A271" s="65"/>
      <c r="B271" s="65"/>
      <c r="F271" s="65"/>
      <c r="G271" s="65"/>
      <c r="H271" s="65"/>
      <c r="I271" s="65"/>
      <c r="J271" s="65"/>
      <c r="K271" s="65"/>
      <c r="P271" s="65"/>
      <c r="Q271" s="65"/>
      <c r="R271" s="65"/>
      <c r="S271" s="65"/>
      <c r="T271" s="65"/>
      <c r="U271" s="65"/>
      <c r="V271" s="65"/>
      <c r="W271" s="65"/>
    </row>
    <row r="272" spans="1:23" x14ac:dyDescent="0.2">
      <c r="A272" s="65"/>
      <c r="B272" s="65"/>
      <c r="F272" s="65"/>
      <c r="G272" s="65"/>
      <c r="H272" s="65"/>
      <c r="I272" s="65"/>
      <c r="J272" s="65"/>
      <c r="K272" s="65"/>
      <c r="P272" s="65"/>
      <c r="Q272" s="65"/>
      <c r="R272" s="65"/>
      <c r="S272" s="65"/>
      <c r="T272" s="65"/>
      <c r="U272" s="65"/>
      <c r="V272" s="65"/>
      <c r="W272" s="65"/>
    </row>
  </sheetData>
  <mergeCells count="12">
    <mergeCell ref="K2:S2"/>
    <mergeCell ref="B7:AA7"/>
    <mergeCell ref="A4:A5"/>
    <mergeCell ref="B4:B5"/>
    <mergeCell ref="C4:C5"/>
    <mergeCell ref="D4:G4"/>
    <mergeCell ref="H4:K4"/>
    <mergeCell ref="B3:W3"/>
    <mergeCell ref="L4:O4"/>
    <mergeCell ref="P4:S4"/>
    <mergeCell ref="T4:W4"/>
    <mergeCell ref="X4:AA4"/>
  </mergeCells>
  <pageMargins left="0" right="0" top="0.74803149606299213" bottom="0.74803149606299213" header="0.31496062992125984" footer="0.31496062992125984"/>
  <pageSetup paperSize="9" scale="8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/>
  <dimension ref="A2:I76"/>
  <sheetViews>
    <sheetView view="pageBreakPreview" zoomScaleNormal="110" zoomScaleSheetLayoutView="100" workbookViewId="0">
      <selection activeCell="B28" sqref="B28"/>
    </sheetView>
  </sheetViews>
  <sheetFormatPr defaultRowHeight="15" x14ac:dyDescent="0.25"/>
  <cols>
    <col min="1" max="1" width="13.42578125" style="421" customWidth="1"/>
    <col min="2" max="3" width="14.85546875" style="421" customWidth="1"/>
    <col min="4" max="4" width="14.140625" style="421" customWidth="1"/>
    <col min="5" max="5" width="17.140625" style="421" customWidth="1"/>
    <col min="6" max="6" width="11.140625" style="421" customWidth="1"/>
    <col min="7" max="7" width="10.7109375" style="421" customWidth="1"/>
    <col min="8" max="8" width="9.5703125" style="421" bestFit="1" customWidth="1"/>
    <col min="9" max="256" width="9.140625" style="421"/>
    <col min="257" max="261" width="10.5703125" style="421" bestFit="1" customWidth="1"/>
    <col min="262" max="512" width="9.140625" style="421"/>
    <col min="513" max="517" width="10.5703125" style="421" bestFit="1" customWidth="1"/>
    <col min="518" max="768" width="9.140625" style="421"/>
    <col min="769" max="773" width="10.5703125" style="421" bestFit="1" customWidth="1"/>
    <col min="774" max="1024" width="9.140625" style="421"/>
    <col min="1025" max="1029" width="10.5703125" style="421" bestFit="1" customWidth="1"/>
    <col min="1030" max="1280" width="9.140625" style="421"/>
    <col min="1281" max="1285" width="10.5703125" style="421" bestFit="1" customWidth="1"/>
    <col min="1286" max="1536" width="9.140625" style="421"/>
    <col min="1537" max="1541" width="10.5703125" style="421" bestFit="1" customWidth="1"/>
    <col min="1542" max="1792" width="9.140625" style="421"/>
    <col min="1793" max="1797" width="10.5703125" style="421" bestFit="1" customWidth="1"/>
    <col min="1798" max="2048" width="9.140625" style="421"/>
    <col min="2049" max="2053" width="10.5703125" style="421" bestFit="1" customWidth="1"/>
    <col min="2054" max="2304" width="9.140625" style="421"/>
    <col min="2305" max="2309" width="10.5703125" style="421" bestFit="1" customWidth="1"/>
    <col min="2310" max="2560" width="9.140625" style="421"/>
    <col min="2561" max="2565" width="10.5703125" style="421" bestFit="1" customWidth="1"/>
    <col min="2566" max="2816" width="9.140625" style="421"/>
    <col min="2817" max="2821" width="10.5703125" style="421" bestFit="1" customWidth="1"/>
    <col min="2822" max="3072" width="9.140625" style="421"/>
    <col min="3073" max="3077" width="10.5703125" style="421" bestFit="1" customWidth="1"/>
    <col min="3078" max="3328" width="9.140625" style="421"/>
    <col min="3329" max="3333" width="10.5703125" style="421" bestFit="1" customWidth="1"/>
    <col min="3334" max="3584" width="9.140625" style="421"/>
    <col min="3585" max="3589" width="10.5703125" style="421" bestFit="1" customWidth="1"/>
    <col min="3590" max="3840" width="9.140625" style="421"/>
    <col min="3841" max="3845" width="10.5703125" style="421" bestFit="1" customWidth="1"/>
    <col min="3846" max="4096" width="9.140625" style="421"/>
    <col min="4097" max="4101" width="10.5703125" style="421" bestFit="1" customWidth="1"/>
    <col min="4102" max="4352" width="9.140625" style="421"/>
    <col min="4353" max="4357" width="10.5703125" style="421" bestFit="1" customWidth="1"/>
    <col min="4358" max="4608" width="9.140625" style="421"/>
    <col min="4609" max="4613" width="10.5703125" style="421" bestFit="1" customWidth="1"/>
    <col min="4614" max="4864" width="9.140625" style="421"/>
    <col min="4865" max="4869" width="10.5703125" style="421" bestFit="1" customWidth="1"/>
    <col min="4870" max="5120" width="9.140625" style="421"/>
    <col min="5121" max="5125" width="10.5703125" style="421" bestFit="1" customWidth="1"/>
    <col min="5126" max="5376" width="9.140625" style="421"/>
    <col min="5377" max="5381" width="10.5703125" style="421" bestFit="1" customWidth="1"/>
    <col min="5382" max="5632" width="9.140625" style="421"/>
    <col min="5633" max="5637" width="10.5703125" style="421" bestFit="1" customWidth="1"/>
    <col min="5638" max="5888" width="9.140625" style="421"/>
    <col min="5889" max="5893" width="10.5703125" style="421" bestFit="1" customWidth="1"/>
    <col min="5894" max="6144" width="9.140625" style="421"/>
    <col min="6145" max="6149" width="10.5703125" style="421" bestFit="1" customWidth="1"/>
    <col min="6150" max="6400" width="9.140625" style="421"/>
    <col min="6401" max="6405" width="10.5703125" style="421" bestFit="1" customWidth="1"/>
    <col min="6406" max="6656" width="9.140625" style="421"/>
    <col min="6657" max="6661" width="10.5703125" style="421" bestFit="1" customWidth="1"/>
    <col min="6662" max="6912" width="9.140625" style="421"/>
    <col min="6913" max="6917" width="10.5703125" style="421" bestFit="1" customWidth="1"/>
    <col min="6918" max="7168" width="9.140625" style="421"/>
    <col min="7169" max="7173" width="10.5703125" style="421" bestFit="1" customWidth="1"/>
    <col min="7174" max="7424" width="9.140625" style="421"/>
    <col min="7425" max="7429" width="10.5703125" style="421" bestFit="1" customWidth="1"/>
    <col min="7430" max="7680" width="9.140625" style="421"/>
    <col min="7681" max="7685" width="10.5703125" style="421" bestFit="1" customWidth="1"/>
    <col min="7686" max="7936" width="9.140625" style="421"/>
    <col min="7937" max="7941" width="10.5703125" style="421" bestFit="1" customWidth="1"/>
    <col min="7942" max="8192" width="9.140625" style="421"/>
    <col min="8193" max="8197" width="10.5703125" style="421" bestFit="1" customWidth="1"/>
    <col min="8198" max="8448" width="9.140625" style="421"/>
    <col min="8449" max="8453" width="10.5703125" style="421" bestFit="1" customWidth="1"/>
    <col min="8454" max="8704" width="9.140625" style="421"/>
    <col min="8705" max="8709" width="10.5703125" style="421" bestFit="1" customWidth="1"/>
    <col min="8710" max="8960" width="9.140625" style="421"/>
    <col min="8961" max="8965" width="10.5703125" style="421" bestFit="1" customWidth="1"/>
    <col min="8966" max="9216" width="9.140625" style="421"/>
    <col min="9217" max="9221" width="10.5703125" style="421" bestFit="1" customWidth="1"/>
    <col min="9222" max="9472" width="9.140625" style="421"/>
    <col min="9473" max="9477" width="10.5703125" style="421" bestFit="1" customWidth="1"/>
    <col min="9478" max="9728" width="9.140625" style="421"/>
    <col min="9729" max="9733" width="10.5703125" style="421" bestFit="1" customWidth="1"/>
    <col min="9734" max="9984" width="9.140625" style="421"/>
    <col min="9985" max="9989" width="10.5703125" style="421" bestFit="1" customWidth="1"/>
    <col min="9990" max="10240" width="9.140625" style="421"/>
    <col min="10241" max="10245" width="10.5703125" style="421" bestFit="1" customWidth="1"/>
    <col min="10246" max="10496" width="9.140625" style="421"/>
    <col min="10497" max="10501" width="10.5703125" style="421" bestFit="1" customWidth="1"/>
    <col min="10502" max="10752" width="9.140625" style="421"/>
    <col min="10753" max="10757" width="10.5703125" style="421" bestFit="1" customWidth="1"/>
    <col min="10758" max="11008" width="9.140625" style="421"/>
    <col min="11009" max="11013" width="10.5703125" style="421" bestFit="1" customWidth="1"/>
    <col min="11014" max="11264" width="9.140625" style="421"/>
    <col min="11265" max="11269" width="10.5703125" style="421" bestFit="1" customWidth="1"/>
    <col min="11270" max="11520" width="9.140625" style="421"/>
    <col min="11521" max="11525" width="10.5703125" style="421" bestFit="1" customWidth="1"/>
    <col min="11526" max="11776" width="9.140625" style="421"/>
    <col min="11777" max="11781" width="10.5703125" style="421" bestFit="1" customWidth="1"/>
    <col min="11782" max="12032" width="9.140625" style="421"/>
    <col min="12033" max="12037" width="10.5703125" style="421" bestFit="1" customWidth="1"/>
    <col min="12038" max="12288" width="9.140625" style="421"/>
    <col min="12289" max="12293" width="10.5703125" style="421" bestFit="1" customWidth="1"/>
    <col min="12294" max="12544" width="9.140625" style="421"/>
    <col min="12545" max="12549" width="10.5703125" style="421" bestFit="1" customWidth="1"/>
    <col min="12550" max="12800" width="9.140625" style="421"/>
    <col min="12801" max="12805" width="10.5703125" style="421" bestFit="1" customWidth="1"/>
    <col min="12806" max="13056" width="9.140625" style="421"/>
    <col min="13057" max="13061" width="10.5703125" style="421" bestFit="1" customWidth="1"/>
    <col min="13062" max="13312" width="9.140625" style="421"/>
    <col min="13313" max="13317" width="10.5703125" style="421" bestFit="1" customWidth="1"/>
    <col min="13318" max="13568" width="9.140625" style="421"/>
    <col min="13569" max="13573" width="10.5703125" style="421" bestFit="1" customWidth="1"/>
    <col min="13574" max="13824" width="9.140625" style="421"/>
    <col min="13825" max="13829" width="10.5703125" style="421" bestFit="1" customWidth="1"/>
    <col min="13830" max="14080" width="9.140625" style="421"/>
    <col min="14081" max="14085" width="10.5703125" style="421" bestFit="1" customWidth="1"/>
    <col min="14086" max="14336" width="9.140625" style="421"/>
    <col min="14337" max="14341" width="10.5703125" style="421" bestFit="1" customWidth="1"/>
    <col min="14342" max="14592" width="9.140625" style="421"/>
    <col min="14593" max="14597" width="10.5703125" style="421" bestFit="1" customWidth="1"/>
    <col min="14598" max="14848" width="9.140625" style="421"/>
    <col min="14849" max="14853" width="10.5703125" style="421" bestFit="1" customWidth="1"/>
    <col min="14854" max="15104" width="9.140625" style="421"/>
    <col min="15105" max="15109" width="10.5703125" style="421" bestFit="1" customWidth="1"/>
    <col min="15110" max="15360" width="9.140625" style="421"/>
    <col min="15361" max="15365" width="10.5703125" style="421" bestFit="1" customWidth="1"/>
    <col min="15366" max="15616" width="9.140625" style="421"/>
    <col min="15617" max="15621" width="10.5703125" style="421" bestFit="1" customWidth="1"/>
    <col min="15622" max="15872" width="9.140625" style="421"/>
    <col min="15873" max="15877" width="10.5703125" style="421" bestFit="1" customWidth="1"/>
    <col min="15878" max="16128" width="9.140625" style="421"/>
    <col min="16129" max="16133" width="10.5703125" style="421" bestFit="1" customWidth="1"/>
    <col min="16134" max="16384" width="9.140625" style="421"/>
  </cols>
  <sheetData>
    <row r="2" spans="1:8" ht="15.75" thickBot="1" x14ac:dyDescent="0.3">
      <c r="E2" s="431"/>
    </row>
    <row r="3" spans="1:8" ht="15.75" x14ac:dyDescent="0.25">
      <c r="A3" s="596" t="s">
        <v>141</v>
      </c>
      <c r="B3" s="597">
        <v>2021</v>
      </c>
      <c r="C3" s="597">
        <v>2022</v>
      </c>
      <c r="D3" s="597">
        <v>2023</v>
      </c>
      <c r="E3" s="598" t="s">
        <v>297</v>
      </c>
    </row>
    <row r="4" spans="1:8" x14ac:dyDescent="0.25">
      <c r="A4" s="599" t="s">
        <v>1</v>
      </c>
      <c r="B4" s="522">
        <f>B5+B6+B7</f>
        <v>831483.48</v>
      </c>
      <c r="C4" s="522">
        <f>C5+C6+C7</f>
        <v>718980.7</v>
      </c>
      <c r="D4" s="522">
        <f>D5+D6+D7</f>
        <v>729157.26</v>
      </c>
      <c r="E4" s="600">
        <f t="shared" ref="E4" si="0">E5+E6+E7</f>
        <v>2279621.4400000004</v>
      </c>
    </row>
    <row r="5" spans="1:8" x14ac:dyDescent="0.25">
      <c r="A5" s="599" t="s">
        <v>3</v>
      </c>
      <c r="B5" s="523">
        <f>'1 подпр'!I6</f>
        <v>35582.020000000004</v>
      </c>
      <c r="C5" s="523">
        <f>'1 подпр'!M6</f>
        <v>0</v>
      </c>
      <c r="D5" s="523">
        <f>'1 подпр'!Q6</f>
        <v>0</v>
      </c>
      <c r="E5" s="601">
        <f>D5+C5+B5</f>
        <v>35582.020000000004</v>
      </c>
    </row>
    <row r="6" spans="1:8" x14ac:dyDescent="0.25">
      <c r="A6" s="599" t="s">
        <v>2</v>
      </c>
      <c r="B6" s="523">
        <f>'1 подпр'!J6</f>
        <v>549053.55000000005</v>
      </c>
      <c r="C6" s="523">
        <f>'1 подпр'!N6</f>
        <v>474641.80000000005</v>
      </c>
      <c r="D6" s="523">
        <f>'1 подпр'!R6</f>
        <v>486681.10000000003</v>
      </c>
      <c r="E6" s="601">
        <f t="shared" ref="E6:E7" si="1">D6+C6+B6</f>
        <v>1510376.4500000002</v>
      </c>
    </row>
    <row r="7" spans="1:8" x14ac:dyDescent="0.25">
      <c r="A7" s="599" t="s">
        <v>4</v>
      </c>
      <c r="B7" s="523">
        <f>'1 подпр'!K6</f>
        <v>246847.90999999997</v>
      </c>
      <c r="C7" s="523">
        <f>'1 подпр'!O6</f>
        <v>244338.89999999997</v>
      </c>
      <c r="D7" s="523">
        <f>'1 подпр'!S6</f>
        <v>242476.16</v>
      </c>
      <c r="E7" s="642">
        <f t="shared" si="1"/>
        <v>733662.97</v>
      </c>
    </row>
    <row r="8" spans="1:8" x14ac:dyDescent="0.25">
      <c r="A8" s="602"/>
      <c r="B8" s="525"/>
      <c r="C8" s="525"/>
      <c r="D8" s="525"/>
      <c r="E8" s="603"/>
      <c r="F8" s="595"/>
      <c r="G8" s="422"/>
    </row>
    <row r="9" spans="1:8" ht="15.75" x14ac:dyDescent="0.25">
      <c r="A9" s="617" t="s">
        <v>142</v>
      </c>
      <c r="B9" s="524"/>
      <c r="C9" s="524"/>
      <c r="D9" s="524"/>
      <c r="E9" s="604"/>
      <c r="F9" s="423"/>
      <c r="G9" s="424"/>
    </row>
    <row r="10" spans="1:8" x14ac:dyDescent="0.25">
      <c r="A10" s="617" t="s">
        <v>1</v>
      </c>
      <c r="B10" s="522">
        <f>B11+B12+B13</f>
        <v>714849.11</v>
      </c>
      <c r="C10" s="522">
        <f>C11+C12+C13</f>
        <v>743916.81</v>
      </c>
      <c r="D10" s="522">
        <f t="shared" ref="D10:E10" si="2">D11+D12+D13</f>
        <v>744955.44</v>
      </c>
      <c r="E10" s="600">
        <f t="shared" si="2"/>
        <v>2203721.3600000003</v>
      </c>
      <c r="F10" s="547"/>
      <c r="G10" s="429"/>
    </row>
    <row r="11" spans="1:8" x14ac:dyDescent="0.25">
      <c r="A11" s="617" t="s">
        <v>3</v>
      </c>
      <c r="B11" s="523">
        <f>'2 подпр'!I8</f>
        <v>64444.54</v>
      </c>
      <c r="C11" s="523">
        <f>'2 подпр'!M8</f>
        <v>66609.2</v>
      </c>
      <c r="D11" s="523">
        <f>'2 подпр'!Q8</f>
        <v>65603</v>
      </c>
      <c r="E11" s="601">
        <f t="shared" ref="E11:E13" si="3">D11+C11+B11</f>
        <v>196656.74000000002</v>
      </c>
      <c r="F11" s="425"/>
      <c r="G11" s="422"/>
    </row>
    <row r="12" spans="1:8" x14ac:dyDescent="0.25">
      <c r="A12" s="617" t="s">
        <v>2</v>
      </c>
      <c r="B12" s="523">
        <f>'2 подпр'!J8</f>
        <v>509702.2</v>
      </c>
      <c r="C12" s="523">
        <f>'2 подпр'!N8</f>
        <v>512057.94</v>
      </c>
      <c r="D12" s="523">
        <f>'2 подпр'!R8</f>
        <v>519764.24000000005</v>
      </c>
      <c r="E12" s="601">
        <f t="shared" si="3"/>
        <v>1541524.3800000001</v>
      </c>
      <c r="G12" s="426"/>
      <c r="H12" s="427"/>
    </row>
    <row r="13" spans="1:8" x14ac:dyDescent="0.25">
      <c r="A13" s="617" t="s">
        <v>4</v>
      </c>
      <c r="B13" s="523">
        <f>'2 подпр'!K8</f>
        <v>140702.37000000002</v>
      </c>
      <c r="C13" s="523">
        <f>'2 подпр'!O8</f>
        <v>165249.66999999998</v>
      </c>
      <c r="D13" s="523">
        <f>'2 подпр'!S8</f>
        <v>159588.20000000001</v>
      </c>
      <c r="E13" s="642">
        <f t="shared" si="3"/>
        <v>465540.24</v>
      </c>
    </row>
    <row r="14" spans="1:8" x14ac:dyDescent="0.25">
      <c r="A14" s="602"/>
      <c r="B14" s="525"/>
      <c r="C14" s="525"/>
      <c r="D14" s="525"/>
      <c r="E14" s="603"/>
    </row>
    <row r="15" spans="1:8" ht="15.75" x14ac:dyDescent="0.25">
      <c r="A15" s="617" t="s">
        <v>143</v>
      </c>
      <c r="B15" s="524"/>
      <c r="C15" s="524"/>
      <c r="D15" s="524"/>
      <c r="E15" s="604"/>
    </row>
    <row r="16" spans="1:8" x14ac:dyDescent="0.25">
      <c r="A16" s="617" t="s">
        <v>1</v>
      </c>
      <c r="B16" s="522">
        <f>B17+B18+B19</f>
        <v>409294.62</v>
      </c>
      <c r="C16" s="522">
        <f t="shared" ref="C16:E16" si="4">C17+C18+C19</f>
        <v>442189.96000000008</v>
      </c>
      <c r="D16" s="522">
        <f t="shared" si="4"/>
        <v>230370.35</v>
      </c>
      <c r="E16" s="600">
        <f t="shared" si="4"/>
        <v>1081854.9300000002</v>
      </c>
    </row>
    <row r="17" spans="1:5" x14ac:dyDescent="0.25">
      <c r="A17" s="617" t="s">
        <v>3</v>
      </c>
      <c r="B17" s="523">
        <f>'3-подпр'!I6</f>
        <v>171080.49000000002</v>
      </c>
      <c r="C17" s="523">
        <f>'3-подпр'!M6</f>
        <v>84981.9</v>
      </c>
      <c r="D17" s="523">
        <f>'3-подпр'!Q6</f>
        <v>0</v>
      </c>
      <c r="E17" s="601">
        <f t="shared" ref="E17:E19" si="5">D17+C17+B17</f>
        <v>256062.39</v>
      </c>
    </row>
    <row r="18" spans="1:5" x14ac:dyDescent="0.25">
      <c r="A18" s="617" t="s">
        <v>2</v>
      </c>
      <c r="B18" s="523">
        <f>'3-подпр'!J6</f>
        <v>72296.160000000003</v>
      </c>
      <c r="C18" s="523">
        <f>'3-подпр'!N6</f>
        <v>199796.15000000002</v>
      </c>
      <c r="D18" s="523">
        <f>'3-подпр'!R6</f>
        <v>70330.170000000013</v>
      </c>
      <c r="E18" s="601">
        <f t="shared" si="5"/>
        <v>342422.4800000001</v>
      </c>
    </row>
    <row r="19" spans="1:5" x14ac:dyDescent="0.25">
      <c r="A19" s="617" t="s">
        <v>4</v>
      </c>
      <c r="B19" s="523">
        <f>'3-подпр'!K6</f>
        <v>165917.97</v>
      </c>
      <c r="C19" s="523">
        <f>'3-подпр'!O6</f>
        <v>157411.91</v>
      </c>
      <c r="D19" s="523">
        <f>'3-подпр'!S6</f>
        <v>160040.18</v>
      </c>
      <c r="E19" s="601">
        <f t="shared" si="5"/>
        <v>483370.05999999994</v>
      </c>
    </row>
    <row r="20" spans="1:5" x14ac:dyDescent="0.25">
      <c r="A20" s="602"/>
      <c r="B20" s="525"/>
      <c r="C20" s="525"/>
      <c r="D20" s="525"/>
      <c r="E20" s="603"/>
    </row>
    <row r="21" spans="1:5" ht="15.75" x14ac:dyDescent="0.25">
      <c r="A21" s="617" t="s">
        <v>144</v>
      </c>
      <c r="B21" s="524"/>
      <c r="C21" s="524"/>
      <c r="D21" s="524"/>
      <c r="E21" s="604"/>
    </row>
    <row r="22" spans="1:5" x14ac:dyDescent="0.25">
      <c r="A22" s="617" t="s">
        <v>1</v>
      </c>
      <c r="B22" s="522">
        <f>B23+B24+B25</f>
        <v>87282.7</v>
      </c>
      <c r="C22" s="522">
        <f t="shared" ref="C22:E22" si="6">C23+C24+C25</f>
        <v>68849.2</v>
      </c>
      <c r="D22" s="522">
        <f t="shared" si="6"/>
        <v>83789.2</v>
      </c>
      <c r="E22" s="600">
        <f t="shared" si="6"/>
        <v>239921.09999999998</v>
      </c>
    </row>
    <row r="23" spans="1:5" x14ac:dyDescent="0.25">
      <c r="A23" s="617" t="s">
        <v>3</v>
      </c>
      <c r="B23" s="523">
        <f>'4-подпр'!I5</f>
        <v>0</v>
      </c>
      <c r="C23" s="523">
        <f>'4-подпр'!M5</f>
        <v>0</v>
      </c>
      <c r="D23" s="523">
        <f>'4-подпр'!Q5</f>
        <v>0</v>
      </c>
      <c r="E23" s="601">
        <f t="shared" ref="E23:E25" si="7">D23+C23+B23</f>
        <v>0</v>
      </c>
    </row>
    <row r="24" spans="1:5" x14ac:dyDescent="0.25">
      <c r="A24" s="617" t="s">
        <v>2</v>
      </c>
      <c r="B24" s="523">
        <f>'4-подпр'!J5</f>
        <v>0</v>
      </c>
      <c r="C24" s="523">
        <f>'4-подпр'!N5</f>
        <v>0</v>
      </c>
      <c r="D24" s="523">
        <f>'4-подпр'!R5</f>
        <v>0</v>
      </c>
      <c r="E24" s="601">
        <f t="shared" si="7"/>
        <v>0</v>
      </c>
    </row>
    <row r="25" spans="1:5" x14ac:dyDescent="0.25">
      <c r="A25" s="617" t="s">
        <v>4</v>
      </c>
      <c r="B25" s="523">
        <f>'4-подпр'!K5</f>
        <v>87282.7</v>
      </c>
      <c r="C25" s="523">
        <f>'4-подпр'!O5</f>
        <v>68849.2</v>
      </c>
      <c r="D25" s="523">
        <f>'4-подпр'!S5</f>
        <v>83789.2</v>
      </c>
      <c r="E25" s="601">
        <f t="shared" si="7"/>
        <v>239921.09999999998</v>
      </c>
    </row>
    <row r="26" spans="1:5" x14ac:dyDescent="0.25">
      <c r="A26" s="602"/>
      <c r="B26" s="525"/>
      <c r="C26" s="525"/>
      <c r="D26" s="525"/>
      <c r="E26" s="603"/>
    </row>
    <row r="27" spans="1:5" ht="15.75" x14ac:dyDescent="0.25">
      <c r="A27" s="617" t="s">
        <v>145</v>
      </c>
      <c r="B27" s="524"/>
      <c r="C27" s="524"/>
      <c r="D27" s="524"/>
      <c r="E27" s="604"/>
    </row>
    <row r="28" spans="1:5" x14ac:dyDescent="0.25">
      <c r="A28" s="617" t="s">
        <v>1</v>
      </c>
      <c r="B28" s="522">
        <f>B29+B30+B31+B32</f>
        <v>138291.43000000002</v>
      </c>
      <c r="C28" s="522">
        <f>C29+C30+C31</f>
        <v>8883.6200000000008</v>
      </c>
      <c r="D28" s="522">
        <f t="shared" ref="D28" si="8">D29+D30+D31</f>
        <v>6527.56</v>
      </c>
      <c r="E28" s="600">
        <f>E29+E30+E31+E32</f>
        <v>153702.61000000002</v>
      </c>
    </row>
    <row r="29" spans="1:5" x14ac:dyDescent="0.25">
      <c r="A29" s="617" t="s">
        <v>3</v>
      </c>
      <c r="B29" s="523">
        <f>'5-подпр'!J6</f>
        <v>78462.97</v>
      </c>
      <c r="C29" s="523">
        <f>'5-подпр'!O6</f>
        <v>0</v>
      </c>
      <c r="D29" s="523">
        <f>'5-подпр'!S6</f>
        <v>0</v>
      </c>
      <c r="E29" s="601">
        <f t="shared" ref="E29:E32" si="9">D29+C29+B29</f>
        <v>78462.97</v>
      </c>
    </row>
    <row r="30" spans="1:5" x14ac:dyDescent="0.25">
      <c r="A30" s="617" t="s">
        <v>2</v>
      </c>
      <c r="B30" s="523">
        <f>'5-подпр'!K6</f>
        <v>2867.85</v>
      </c>
      <c r="C30" s="523">
        <f>'5-подпр'!P6</f>
        <v>0</v>
      </c>
      <c r="D30" s="523">
        <f>'5-подпр'!T6</f>
        <v>0</v>
      </c>
      <c r="E30" s="601">
        <f t="shared" si="9"/>
        <v>2867.85</v>
      </c>
    </row>
    <row r="31" spans="1:5" x14ac:dyDescent="0.25">
      <c r="A31" s="617" t="s">
        <v>4</v>
      </c>
      <c r="B31" s="523">
        <f>'5-подпр'!L6</f>
        <v>56270.009999999995</v>
      </c>
      <c r="C31" s="523">
        <f>'5-подпр'!Q6</f>
        <v>8883.6200000000008</v>
      </c>
      <c r="D31" s="523">
        <f>'5-подпр'!U6</f>
        <v>6527.56</v>
      </c>
      <c r="E31" s="601">
        <f t="shared" si="9"/>
        <v>71681.19</v>
      </c>
    </row>
    <row r="32" spans="1:5" x14ac:dyDescent="0.25">
      <c r="A32" s="617" t="s">
        <v>524</v>
      </c>
      <c r="B32" s="523">
        <f>'5-подпр'!M6</f>
        <v>690.6</v>
      </c>
      <c r="C32" s="523"/>
      <c r="D32" s="523">
        <f>'5-подпр'!O6</f>
        <v>0</v>
      </c>
      <c r="E32" s="637">
        <f t="shared" si="9"/>
        <v>690.6</v>
      </c>
    </row>
    <row r="33" spans="1:6" x14ac:dyDescent="0.25">
      <c r="A33" s="605"/>
      <c r="B33" s="525"/>
      <c r="C33" s="525"/>
      <c r="D33" s="525"/>
      <c r="E33" s="636"/>
    </row>
    <row r="34" spans="1:6" ht="15.75" x14ac:dyDescent="0.25">
      <c r="A34" s="617" t="s">
        <v>295</v>
      </c>
      <c r="B34" s="524"/>
      <c r="C34" s="524"/>
      <c r="D34" s="524"/>
      <c r="E34" s="604"/>
    </row>
    <row r="35" spans="1:6" x14ac:dyDescent="0.25">
      <c r="A35" s="617" t="s">
        <v>1</v>
      </c>
      <c r="B35" s="522">
        <f>B36+B37+B38</f>
        <v>98840.3</v>
      </c>
      <c r="C35" s="522">
        <f>C36+C37+C38</f>
        <v>103101</v>
      </c>
      <c r="D35" s="522">
        <f t="shared" ref="D35:E35" si="10">D36+D37+D38</f>
        <v>107739.7</v>
      </c>
      <c r="E35" s="600">
        <f t="shared" si="10"/>
        <v>309681</v>
      </c>
    </row>
    <row r="36" spans="1:6" x14ac:dyDescent="0.25">
      <c r="A36" s="617" t="s">
        <v>3</v>
      </c>
      <c r="B36" s="523">
        <f>'6-подпр '!I6</f>
        <v>0</v>
      </c>
      <c r="C36" s="523">
        <f>'6-подпр '!M6</f>
        <v>0</v>
      </c>
      <c r="D36" s="523">
        <f>'6-подпр '!Q6</f>
        <v>0</v>
      </c>
      <c r="E36" s="601">
        <f t="shared" ref="E36:E38" si="11">D36+C36+B36</f>
        <v>0</v>
      </c>
    </row>
    <row r="37" spans="1:6" x14ac:dyDescent="0.25">
      <c r="A37" s="617" t="s">
        <v>2</v>
      </c>
      <c r="B37" s="523">
        <f>'6-подпр '!J6</f>
        <v>98750.3</v>
      </c>
      <c r="C37" s="523">
        <f>'6-подпр '!N6</f>
        <v>103011</v>
      </c>
      <c r="D37" s="523">
        <f>'6-подпр '!R6</f>
        <v>107649.7</v>
      </c>
      <c r="E37" s="601">
        <f t="shared" si="11"/>
        <v>309411</v>
      </c>
    </row>
    <row r="38" spans="1:6" x14ac:dyDescent="0.25">
      <c r="A38" s="617" t="s">
        <v>4</v>
      </c>
      <c r="B38" s="523">
        <f>'6-подпр '!K6</f>
        <v>90</v>
      </c>
      <c r="C38" s="523">
        <f>'6-подпр '!O6</f>
        <v>90</v>
      </c>
      <c r="D38" s="523">
        <f>'6-подпр '!S6</f>
        <v>90</v>
      </c>
      <c r="E38" s="601">
        <f t="shared" si="11"/>
        <v>270</v>
      </c>
    </row>
    <row r="39" spans="1:6" x14ac:dyDescent="0.25">
      <c r="A39" s="602"/>
      <c r="B39" s="422"/>
      <c r="C39" s="422"/>
      <c r="D39" s="422"/>
      <c r="E39" s="606"/>
    </row>
    <row r="40" spans="1:6" ht="15.75" x14ac:dyDescent="0.25">
      <c r="A40" s="617"/>
      <c r="B40" s="432">
        <v>2021</v>
      </c>
      <c r="C40" s="432">
        <v>2022</v>
      </c>
      <c r="D40" s="432">
        <v>2023</v>
      </c>
      <c r="E40" s="607" t="s">
        <v>297</v>
      </c>
      <c r="F40" s="426"/>
    </row>
    <row r="41" spans="1:6" x14ac:dyDescent="0.25">
      <c r="A41" s="617" t="s">
        <v>1</v>
      </c>
      <c r="B41" s="522">
        <f>B42+B43+B44+B45</f>
        <v>2280041.64</v>
      </c>
      <c r="C41" s="522">
        <f t="shared" ref="C41:D41" si="12">C42+C43+C44</f>
        <v>2085921.29</v>
      </c>
      <c r="D41" s="522">
        <f t="shared" si="12"/>
        <v>1902539.5100000002</v>
      </c>
      <c r="E41" s="600">
        <f>E42+E43+E44+E45</f>
        <v>6268502.4399999995</v>
      </c>
    </row>
    <row r="42" spans="1:6" x14ac:dyDescent="0.25">
      <c r="A42" s="617" t="s">
        <v>3</v>
      </c>
      <c r="B42" s="523">
        <f>B36+B29+B23+B17+B11+B5</f>
        <v>349570.02</v>
      </c>
      <c r="C42" s="523">
        <f t="shared" ref="C42:D42" si="13">C36+C29+C23+C17+C11+C5</f>
        <v>151591.09999999998</v>
      </c>
      <c r="D42" s="523">
        <f t="shared" si="13"/>
        <v>65603</v>
      </c>
      <c r="E42" s="601">
        <f t="shared" ref="E42:E44" si="14">D42+C42+B42</f>
        <v>566764.12</v>
      </c>
    </row>
    <row r="43" spans="1:6" x14ac:dyDescent="0.25">
      <c r="A43" s="617" t="s">
        <v>2</v>
      </c>
      <c r="B43" s="523">
        <f>B37+B30+B24+B18+B12+B6</f>
        <v>1232670.06</v>
      </c>
      <c r="C43" s="523">
        <f>C37+C30+C24+C18+C12+C6</f>
        <v>1289506.8900000001</v>
      </c>
      <c r="D43" s="523">
        <f>D37+D30+D24+D18+D12+D6</f>
        <v>1184425.2100000002</v>
      </c>
      <c r="E43" s="601">
        <f t="shared" si="14"/>
        <v>3706602.1600000006</v>
      </c>
    </row>
    <row r="44" spans="1:6" ht="15.75" thickBot="1" x14ac:dyDescent="0.3">
      <c r="A44" s="608" t="s">
        <v>4</v>
      </c>
      <c r="B44" s="609">
        <f>B38+B31+B25+B19+B13+B7</f>
        <v>697110.96</v>
      </c>
      <c r="C44" s="609">
        <f>C38+C31+C25+C19+C13+C7</f>
        <v>644823.29999999993</v>
      </c>
      <c r="D44" s="609">
        <f t="shared" ref="D44" si="15">D38+D31+D25+D19+D13+D7</f>
        <v>652511.30000000005</v>
      </c>
      <c r="E44" s="644">
        <f t="shared" si="14"/>
        <v>1994445.56</v>
      </c>
    </row>
    <row r="45" spans="1:6" ht="15.75" thickBot="1" x14ac:dyDescent="0.3">
      <c r="A45" s="617" t="s">
        <v>524</v>
      </c>
      <c r="B45" s="639">
        <f>B32</f>
        <v>690.6</v>
      </c>
      <c r="C45" s="639">
        <f>C32</f>
        <v>0</v>
      </c>
      <c r="D45" s="639">
        <f>D32</f>
        <v>0</v>
      </c>
      <c r="E45" s="638">
        <f>E32</f>
        <v>690.6</v>
      </c>
    </row>
    <row r="46" spans="1:6" x14ac:dyDescent="0.25">
      <c r="A46" s="428" t="s">
        <v>525</v>
      </c>
      <c r="B46" s="585">
        <v>690.6</v>
      </c>
      <c r="C46" s="585">
        <v>0</v>
      </c>
      <c r="D46" s="585">
        <v>0</v>
      </c>
      <c r="E46" s="586">
        <v>690.6</v>
      </c>
    </row>
    <row r="47" spans="1:6" x14ac:dyDescent="0.25">
      <c r="A47" s="428"/>
      <c r="B47" s="584">
        <f>B45-B46</f>
        <v>0</v>
      </c>
      <c r="C47" s="584">
        <f t="shared" ref="C47:D47" si="16">C45-C46</f>
        <v>0</v>
      </c>
      <c r="D47" s="584">
        <f t="shared" si="16"/>
        <v>0</v>
      </c>
      <c r="E47" s="584">
        <f>E45-E46</f>
        <v>0</v>
      </c>
    </row>
    <row r="48" spans="1:6" x14ac:dyDescent="0.25">
      <c r="A48" s="428" t="s">
        <v>496</v>
      </c>
      <c r="B48" s="585">
        <v>694691.14</v>
      </c>
      <c r="C48" s="585">
        <v>644823.30000000005</v>
      </c>
      <c r="D48" s="585">
        <v>652511.30000000005</v>
      </c>
      <c r="E48" s="586">
        <v>1992025.74</v>
      </c>
    </row>
    <row r="49" spans="1:9" x14ac:dyDescent="0.25">
      <c r="A49" s="428"/>
      <c r="B49" s="584">
        <f>B44-B48</f>
        <v>2419.8199999999488</v>
      </c>
      <c r="C49" s="584">
        <f t="shared" ref="C49:E49" si="17">C44-C48</f>
        <v>0</v>
      </c>
      <c r="D49" s="584">
        <f t="shared" si="17"/>
        <v>0</v>
      </c>
      <c r="E49" s="584">
        <f t="shared" si="17"/>
        <v>2419.8200000000652</v>
      </c>
    </row>
    <row r="50" spans="1:9" x14ac:dyDescent="0.25">
      <c r="A50" s="428" t="s">
        <v>497</v>
      </c>
      <c r="B50" s="585">
        <v>1232670.06</v>
      </c>
      <c r="C50" s="585">
        <f>1267977+21529.89</f>
        <v>1289506.8899999999</v>
      </c>
      <c r="D50" s="585">
        <f>1162644.02+21781.19</f>
        <v>1184425.21</v>
      </c>
      <c r="E50" s="586">
        <v>3706602.16</v>
      </c>
      <c r="F50" s="422"/>
      <c r="G50" s="422"/>
      <c r="H50" s="422"/>
      <c r="I50" s="422"/>
    </row>
    <row r="51" spans="1:9" x14ac:dyDescent="0.25">
      <c r="A51" s="428"/>
      <c r="B51" s="585">
        <f>B43-B50</f>
        <v>0</v>
      </c>
      <c r="C51" s="585">
        <f>C43-C50</f>
        <v>0</v>
      </c>
      <c r="D51" s="585">
        <f t="shared" ref="D51:E51" si="18">D43-D50</f>
        <v>0</v>
      </c>
      <c r="E51" s="585">
        <f t="shared" si="18"/>
        <v>0</v>
      </c>
      <c r="F51" s="422"/>
      <c r="G51" s="422"/>
      <c r="H51" s="422"/>
      <c r="I51" s="422"/>
    </row>
    <row r="52" spans="1:9" x14ac:dyDescent="0.25">
      <c r="A52" s="428" t="s">
        <v>498</v>
      </c>
      <c r="B52" s="585">
        <v>349570.02</v>
      </c>
      <c r="C52" s="585">
        <f>150244.58+1346.52</f>
        <v>151591.09999999998</v>
      </c>
      <c r="D52" s="585">
        <f>64256.48+1346.52</f>
        <v>65603</v>
      </c>
      <c r="E52" s="586">
        <f>564071.08+2693.04</f>
        <v>566764.12</v>
      </c>
      <c r="F52" s="422"/>
      <c r="G52" s="422"/>
      <c r="H52" s="422"/>
      <c r="I52" s="422"/>
    </row>
    <row r="53" spans="1:9" x14ac:dyDescent="0.25">
      <c r="A53" s="428"/>
      <c r="B53" s="585">
        <f>B42-B52</f>
        <v>0</v>
      </c>
      <c r="C53" s="585">
        <f t="shared" ref="C53:E53" si="19">C42-C52</f>
        <v>0</v>
      </c>
      <c r="D53" s="585">
        <f t="shared" si="19"/>
        <v>0</v>
      </c>
      <c r="E53" s="585">
        <f t="shared" si="19"/>
        <v>0</v>
      </c>
      <c r="F53" s="422"/>
      <c r="G53" s="422"/>
      <c r="H53" s="422"/>
      <c r="I53" s="422"/>
    </row>
    <row r="54" spans="1:9" x14ac:dyDescent="0.25">
      <c r="A54" s="428" t="s">
        <v>297</v>
      </c>
      <c r="B54" s="585">
        <v>2277621.8199999998</v>
      </c>
      <c r="C54" s="585">
        <f>2063044.88+22876.41</f>
        <v>2085921.2899999998</v>
      </c>
      <c r="D54" s="585">
        <f>1879411.8+23127.71</f>
        <v>1902539.51</v>
      </c>
      <c r="E54" s="586">
        <v>6266082.6200000001</v>
      </c>
      <c r="F54" s="422"/>
      <c r="G54" s="422"/>
      <c r="H54" s="422"/>
      <c r="I54" s="422"/>
    </row>
    <row r="55" spans="1:9" x14ac:dyDescent="0.25">
      <c r="A55" s="428"/>
      <c r="B55" s="584">
        <f>B41-B54</f>
        <v>2419.820000000298</v>
      </c>
      <c r="C55" s="584">
        <f t="shared" ref="C55:E55" si="20">C41-C54</f>
        <v>0</v>
      </c>
      <c r="D55" s="584">
        <f t="shared" si="20"/>
        <v>0</v>
      </c>
      <c r="E55" s="584">
        <f t="shared" si="20"/>
        <v>2419.8199999993667</v>
      </c>
      <c r="F55" s="594"/>
      <c r="G55" s="422"/>
      <c r="H55" s="422"/>
      <c r="I55" s="422"/>
    </row>
    <row r="56" spans="1:9" x14ac:dyDescent="0.25">
      <c r="A56" s="544"/>
      <c r="B56" s="545"/>
      <c r="C56" s="545"/>
      <c r="D56" s="546"/>
      <c r="E56" s="547"/>
      <c r="F56" s="548"/>
      <c r="G56" s="422"/>
      <c r="H56" s="422"/>
      <c r="I56" s="422"/>
    </row>
    <row r="57" spans="1:9" x14ac:dyDescent="0.25">
      <c r="A57" s="428"/>
      <c r="B57" s="587"/>
      <c r="C57" s="587"/>
      <c r="D57" s="588"/>
      <c r="E57" s="549"/>
      <c r="F57" s="423"/>
      <c r="G57" s="422"/>
      <c r="H57" s="422"/>
      <c r="I57" s="422"/>
    </row>
    <row r="58" spans="1:9" x14ac:dyDescent="0.25">
      <c r="A58" s="428"/>
      <c r="B58" s="587"/>
      <c r="C58" s="587"/>
      <c r="D58" s="589"/>
      <c r="E58" s="549"/>
      <c r="F58" s="423"/>
      <c r="G58" s="422"/>
      <c r="H58" s="422"/>
      <c r="I58" s="422"/>
    </row>
    <row r="59" spans="1:9" x14ac:dyDescent="0.25">
      <c r="A59" s="428"/>
      <c r="B59" s="587"/>
      <c r="C59" s="587"/>
      <c r="D59" s="590"/>
      <c r="E59" s="549"/>
      <c r="F59" s="550"/>
      <c r="G59" s="542"/>
      <c r="H59" s="422"/>
      <c r="I59" s="422"/>
    </row>
    <row r="60" spans="1:9" x14ac:dyDescent="0.25">
      <c r="A60" s="428"/>
      <c r="B60" s="587"/>
      <c r="C60" s="587"/>
      <c r="D60" s="590"/>
      <c r="E60" s="549"/>
      <c r="F60" s="550"/>
      <c r="G60" s="542"/>
      <c r="H60" s="422"/>
      <c r="I60" s="422"/>
    </row>
    <row r="61" spans="1:9" ht="15.75" x14ac:dyDescent="0.25">
      <c r="A61" s="428"/>
      <c r="B61" s="591"/>
      <c r="C61" s="591"/>
      <c r="D61" s="589"/>
      <c r="E61" s="552"/>
      <c r="F61" s="551"/>
      <c r="G61" s="543"/>
      <c r="H61" s="422"/>
      <c r="I61" s="422"/>
    </row>
    <row r="62" spans="1:9" x14ac:dyDescent="0.25">
      <c r="A62" s="428"/>
      <c r="B62" s="587"/>
      <c r="C62" s="587"/>
      <c r="D62" s="589"/>
      <c r="E62" s="544"/>
      <c r="F62" s="423"/>
      <c r="G62" s="422"/>
      <c r="H62" s="422"/>
      <c r="I62" s="422"/>
    </row>
    <row r="63" spans="1:9" x14ac:dyDescent="0.25">
      <c r="A63" s="428"/>
      <c r="B63" s="587"/>
      <c r="C63" s="587"/>
      <c r="D63" s="589"/>
      <c r="E63" s="544"/>
      <c r="F63" s="423"/>
      <c r="G63" s="422"/>
      <c r="H63" s="422"/>
      <c r="I63" s="422"/>
    </row>
    <row r="64" spans="1:9" x14ac:dyDescent="0.25">
      <c r="A64" s="428"/>
      <c r="B64" s="587"/>
      <c r="C64" s="587"/>
      <c r="D64" s="589"/>
      <c r="E64" s="544"/>
      <c r="F64" s="423"/>
      <c r="G64" s="422"/>
      <c r="H64" s="422"/>
      <c r="I64" s="422"/>
    </row>
    <row r="65" spans="1:9" x14ac:dyDescent="0.25">
      <c r="A65" s="428"/>
      <c r="B65" s="587"/>
      <c r="C65" s="587"/>
      <c r="D65" s="589"/>
      <c r="E65" s="544"/>
      <c r="F65" s="423"/>
      <c r="G65" s="422"/>
      <c r="H65" s="422"/>
      <c r="I65" s="422"/>
    </row>
    <row r="66" spans="1:9" x14ac:dyDescent="0.25">
      <c r="A66" s="428"/>
      <c r="B66" s="587"/>
      <c r="C66" s="587"/>
      <c r="D66" s="589"/>
      <c r="E66" s="544"/>
      <c r="F66" s="423"/>
      <c r="G66" s="422"/>
      <c r="H66" s="422"/>
      <c r="I66" s="422"/>
    </row>
    <row r="67" spans="1:9" x14ac:dyDescent="0.25">
      <c r="A67" s="428"/>
      <c r="B67" s="587"/>
      <c r="C67" s="587"/>
      <c r="D67" s="589"/>
      <c r="E67" s="544"/>
      <c r="F67" s="423"/>
      <c r="G67" s="422"/>
      <c r="H67" s="422"/>
      <c r="I67" s="422"/>
    </row>
    <row r="68" spans="1:9" x14ac:dyDescent="0.25">
      <c r="A68" s="428"/>
      <c r="B68" s="587"/>
      <c r="C68" s="587"/>
      <c r="D68" s="589"/>
      <c r="E68" s="544"/>
      <c r="F68" s="423"/>
      <c r="G68" s="422"/>
      <c r="H68" s="422"/>
      <c r="I68" s="422"/>
    </row>
    <row r="69" spans="1:9" x14ac:dyDescent="0.25">
      <c r="A69" s="428"/>
      <c r="B69" s="587"/>
      <c r="C69" s="587"/>
      <c r="D69" s="589"/>
      <c r="E69" s="544"/>
      <c r="F69" s="423"/>
      <c r="G69" s="422"/>
      <c r="H69" s="422"/>
      <c r="I69" s="422"/>
    </row>
    <row r="70" spans="1:9" x14ac:dyDescent="0.25">
      <c r="A70" s="589"/>
      <c r="B70" s="592"/>
      <c r="C70" s="592"/>
      <c r="D70" s="589"/>
      <c r="E70" s="553"/>
      <c r="F70" s="423"/>
      <c r="G70" s="422"/>
      <c r="H70" s="422"/>
      <c r="I70" s="422"/>
    </row>
    <row r="71" spans="1:9" x14ac:dyDescent="0.25">
      <c r="A71" s="589"/>
      <c r="B71" s="589"/>
      <c r="C71" s="589"/>
      <c r="D71" s="589"/>
      <c r="E71" s="422"/>
      <c r="F71" s="422"/>
      <c r="G71" s="422"/>
      <c r="H71" s="422"/>
      <c r="I71" s="422"/>
    </row>
    <row r="72" spans="1:9" x14ac:dyDescent="0.25">
      <c r="A72" s="431"/>
      <c r="B72" s="593"/>
      <c r="C72" s="593"/>
      <c r="D72" s="431"/>
    </row>
    <row r="73" spans="1:9" x14ac:dyDescent="0.25">
      <c r="A73" s="431"/>
      <c r="B73" s="431"/>
      <c r="C73" s="431"/>
      <c r="D73" s="431"/>
    </row>
    <row r="74" spans="1:9" x14ac:dyDescent="0.25">
      <c r="A74" s="431"/>
      <c r="B74" s="593"/>
      <c r="C74" s="593"/>
      <c r="D74" s="431"/>
    </row>
    <row r="75" spans="1:9" x14ac:dyDescent="0.25">
      <c r="A75" s="431"/>
      <c r="B75" s="431"/>
      <c r="C75" s="431"/>
      <c r="D75" s="431"/>
    </row>
    <row r="76" spans="1:9" x14ac:dyDescent="0.25">
      <c r="A76" s="431"/>
      <c r="B76" s="431"/>
      <c r="C76" s="431"/>
      <c r="D76" s="431"/>
    </row>
  </sheetData>
  <pageMargins left="0.51181102362204722" right="0" top="0.35433070866141736" bottom="0.35433070866141736" header="0.11811023622047245" footer="0.11811023622047245"/>
  <pageSetup paperSize="9" scale="8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theme="0" tint="-0.14999847407452621"/>
  </sheetPr>
  <dimension ref="A2:BA283"/>
  <sheetViews>
    <sheetView tabSelected="1" zoomScaleNormal="100" zoomScaleSheetLayoutView="90" workbookViewId="0">
      <pane xSplit="2" ySplit="7" topLeftCell="L8" activePane="bottomRight" state="frozen"/>
      <selection pane="topRight" activeCell="C1" sqref="C1"/>
      <selection pane="bottomLeft" activeCell="A8" sqref="A8"/>
      <selection pane="bottomRight" activeCell="K6" sqref="K6"/>
    </sheetView>
  </sheetViews>
  <sheetFormatPr defaultColWidth="8.85546875" defaultRowHeight="12" x14ac:dyDescent="0.2"/>
  <cols>
    <col min="1" max="1" width="7" style="64" customWidth="1"/>
    <col min="2" max="2" width="33.85546875" style="66" customWidth="1"/>
    <col min="3" max="3" width="9" style="65" customWidth="1"/>
    <col min="4" max="4" width="11" style="65" customWidth="1"/>
    <col min="5" max="5" width="8.42578125" style="65" customWidth="1"/>
    <col min="6" max="6" width="12" style="78" customWidth="1"/>
    <col min="7" max="7" width="9.85546875" style="78" customWidth="1"/>
    <col min="8" max="8" width="10.140625" style="67" customWidth="1"/>
    <col min="9" max="9" width="9.7109375" style="67" customWidth="1"/>
    <col min="10" max="10" width="9.28515625" style="67" customWidth="1"/>
    <col min="11" max="11" width="9.42578125" style="66" customWidth="1"/>
    <col min="12" max="12" width="10.28515625" style="65" customWidth="1"/>
    <col min="13" max="13" width="8.42578125" style="65" customWidth="1"/>
    <col min="14" max="14" width="10.7109375" style="65" customWidth="1"/>
    <col min="15" max="15" width="9.28515625" style="65" customWidth="1"/>
    <col min="16" max="16" width="9.85546875" style="75" customWidth="1"/>
    <col min="17" max="17" width="7.28515625" style="75" customWidth="1"/>
    <col min="18" max="18" width="10.28515625" style="75" customWidth="1"/>
    <col min="19" max="19" width="9.5703125" style="75" customWidth="1"/>
    <col min="20" max="20" width="0.28515625" style="75" hidden="1" customWidth="1"/>
    <col min="21" max="21" width="8.42578125" style="75" hidden="1" customWidth="1"/>
    <col min="22" max="22" width="9.42578125" style="75" hidden="1" customWidth="1"/>
    <col min="23" max="23" width="9" style="75" hidden="1" customWidth="1"/>
    <col min="24" max="24" width="8.42578125" style="65" hidden="1" customWidth="1"/>
    <col min="25" max="25" width="8.7109375" style="65" hidden="1" customWidth="1"/>
    <col min="26" max="27" width="9" style="65" hidden="1" customWidth="1"/>
    <col min="28" max="28" width="8.85546875" style="65" hidden="1" customWidth="1"/>
    <col min="29" max="29" width="10" style="65" hidden="1" customWidth="1"/>
    <col min="30" max="30" width="12.28515625" style="65" customWidth="1"/>
    <col min="31" max="31" width="12" style="65" customWidth="1"/>
    <col min="32" max="32" width="9.5703125" style="65" customWidth="1"/>
    <col min="33" max="33" width="10.85546875" style="65" customWidth="1"/>
    <col min="34" max="34" width="13.28515625" style="65" customWidth="1"/>
    <col min="35" max="35" width="10.28515625" style="65" customWidth="1"/>
    <col min="36" max="36" width="11.5703125" style="65" customWidth="1"/>
    <col min="37" max="38" width="8.85546875" style="65"/>
    <col min="39" max="39" width="10.85546875" style="65" customWidth="1"/>
    <col min="40" max="40" width="10.140625" style="65" customWidth="1"/>
    <col min="41" max="41" width="12.85546875" style="65" customWidth="1"/>
    <col min="42" max="42" width="8.85546875" style="65"/>
    <col min="43" max="43" width="11.42578125" style="65" customWidth="1"/>
    <col min="44" max="44" width="10.42578125" style="65" customWidth="1"/>
    <col min="45" max="45" width="10.7109375" style="65" customWidth="1"/>
    <col min="46" max="46" width="8.85546875" style="65"/>
    <col min="47" max="47" width="10.85546875" style="65" customWidth="1"/>
    <col min="48" max="48" width="10.42578125" style="65" customWidth="1"/>
    <col min="49" max="49" width="10.5703125" style="65" customWidth="1"/>
    <col min="50" max="16384" width="8.85546875" style="65"/>
  </cols>
  <sheetData>
    <row r="2" spans="1:53" ht="30" customHeight="1" x14ac:dyDescent="0.25">
      <c r="L2" s="674" t="s">
        <v>309</v>
      </c>
      <c r="M2" s="675"/>
      <c r="N2" s="675"/>
      <c r="O2" s="675"/>
      <c r="P2" s="675"/>
      <c r="Q2" s="675"/>
      <c r="R2" s="675"/>
      <c r="S2" s="675"/>
      <c r="T2" s="451"/>
      <c r="U2" s="451"/>
      <c r="V2" s="451"/>
      <c r="W2" s="451"/>
      <c r="X2" s="451"/>
      <c r="Y2" s="451"/>
      <c r="Z2" s="451"/>
      <c r="AA2" s="451"/>
      <c r="AD2" s="430"/>
      <c r="AE2" s="430"/>
      <c r="AF2" s="430"/>
      <c r="AG2" s="430"/>
      <c r="AH2" s="430"/>
      <c r="AI2" s="430"/>
      <c r="AJ2" s="430"/>
      <c r="AK2" s="430"/>
      <c r="AL2" s="430"/>
      <c r="AM2" s="430"/>
      <c r="AN2" s="430"/>
      <c r="AO2" s="430"/>
      <c r="AP2" s="430"/>
      <c r="AQ2" s="430"/>
      <c r="AR2" s="430"/>
      <c r="AS2" s="430"/>
      <c r="AT2" s="430"/>
      <c r="AU2" s="430"/>
      <c r="AV2" s="430"/>
      <c r="AW2" s="430"/>
      <c r="AX2" s="430"/>
      <c r="AY2" s="430"/>
      <c r="AZ2" s="430"/>
      <c r="BA2" s="430"/>
    </row>
    <row r="3" spans="1:53" ht="16.5" customHeight="1" x14ac:dyDescent="0.3">
      <c r="B3" s="684" t="s">
        <v>298</v>
      </c>
      <c r="C3" s="684"/>
      <c r="D3" s="684"/>
      <c r="E3" s="684"/>
      <c r="F3" s="684"/>
      <c r="G3" s="684"/>
      <c r="H3" s="684"/>
      <c r="I3" s="684"/>
      <c r="J3" s="684"/>
      <c r="K3" s="684"/>
      <c r="L3" s="684"/>
      <c r="M3" s="684"/>
      <c r="N3" s="684"/>
      <c r="O3" s="684"/>
      <c r="P3" s="684"/>
      <c r="Q3" s="684"/>
      <c r="R3" s="684"/>
      <c r="S3" s="684"/>
      <c r="T3" s="684"/>
      <c r="U3" s="684"/>
      <c r="V3" s="684"/>
      <c r="W3" s="684"/>
      <c r="AD3" s="430"/>
      <c r="AE3" s="433"/>
      <c r="AF3" s="433"/>
      <c r="AG3" s="433"/>
      <c r="AH3" s="433"/>
      <c r="AI3" s="433"/>
      <c r="AJ3" s="433"/>
      <c r="AK3" s="430"/>
      <c r="AL3" s="434"/>
      <c r="AM3" s="435"/>
      <c r="AN3" s="435"/>
      <c r="AO3" s="435"/>
      <c r="AP3" s="434"/>
      <c r="AQ3" s="435"/>
      <c r="AR3" s="435"/>
      <c r="AS3" s="435"/>
      <c r="AT3" s="434"/>
      <c r="AU3" s="435"/>
      <c r="AV3" s="435"/>
      <c r="AW3" s="435"/>
      <c r="AX3" s="434"/>
      <c r="AY3" s="435"/>
      <c r="AZ3" s="435"/>
      <c r="BA3" s="435"/>
    </row>
    <row r="4" spans="1:53" ht="18" customHeight="1" x14ac:dyDescent="0.25">
      <c r="A4" s="681"/>
      <c r="B4" s="679" t="s">
        <v>0</v>
      </c>
      <c r="C4" s="679" t="s">
        <v>12</v>
      </c>
      <c r="D4" s="683" t="s">
        <v>113</v>
      </c>
      <c r="E4" s="683"/>
      <c r="F4" s="683"/>
      <c r="G4" s="683"/>
      <c r="H4" s="683">
        <v>2021</v>
      </c>
      <c r="I4" s="683"/>
      <c r="J4" s="686"/>
      <c r="K4" s="686"/>
      <c r="L4" s="687">
        <v>2022</v>
      </c>
      <c r="M4" s="687"/>
      <c r="N4" s="687"/>
      <c r="O4" s="687"/>
      <c r="P4" s="685">
        <v>2023</v>
      </c>
      <c r="Q4" s="685"/>
      <c r="R4" s="685"/>
      <c r="S4" s="685"/>
      <c r="T4" s="685">
        <v>2024</v>
      </c>
      <c r="U4" s="685"/>
      <c r="V4" s="685"/>
      <c r="W4" s="685"/>
      <c r="X4" s="683">
        <v>2025</v>
      </c>
      <c r="Y4" s="683"/>
      <c r="Z4" s="683"/>
      <c r="AA4" s="683"/>
      <c r="AD4" s="430"/>
      <c r="AE4" s="436"/>
      <c r="AF4" s="436"/>
      <c r="AG4" s="436"/>
      <c r="AH4" s="437"/>
      <c r="AI4" s="437"/>
      <c r="AJ4" s="437"/>
      <c r="AK4" s="430"/>
      <c r="AL4" s="434"/>
      <c r="AM4" s="435"/>
      <c r="AN4" s="435"/>
      <c r="AO4" s="435"/>
      <c r="AP4" s="434"/>
      <c r="AQ4" s="435"/>
      <c r="AR4" s="435"/>
      <c r="AS4" s="435"/>
      <c r="AT4" s="434"/>
      <c r="AU4" s="435"/>
      <c r="AV4" s="435"/>
      <c r="AW4" s="435"/>
      <c r="AX4" s="434"/>
      <c r="AY4" s="435"/>
      <c r="AZ4" s="435"/>
      <c r="BA4" s="435"/>
    </row>
    <row r="5" spans="1:53" ht="27" customHeight="1" x14ac:dyDescent="0.2">
      <c r="A5" s="682"/>
      <c r="B5" s="680"/>
      <c r="C5" s="680"/>
      <c r="D5" s="440" t="s">
        <v>110</v>
      </c>
      <c r="E5" s="441" t="s">
        <v>3</v>
      </c>
      <c r="F5" s="442" t="s">
        <v>2</v>
      </c>
      <c r="G5" s="443" t="s">
        <v>4</v>
      </c>
      <c r="H5" s="443" t="s">
        <v>110</v>
      </c>
      <c r="I5" s="444" t="s">
        <v>3</v>
      </c>
      <c r="J5" s="444" t="s">
        <v>2</v>
      </c>
      <c r="K5" s="445" t="s">
        <v>4</v>
      </c>
      <c r="L5" s="445" t="s">
        <v>110</v>
      </c>
      <c r="M5" s="445" t="s">
        <v>3</v>
      </c>
      <c r="N5" s="445" t="s">
        <v>2</v>
      </c>
      <c r="O5" s="445" t="s">
        <v>4</v>
      </c>
      <c r="P5" s="446" t="s">
        <v>110</v>
      </c>
      <c r="Q5" s="446" t="s">
        <v>3</v>
      </c>
      <c r="R5" s="446" t="s">
        <v>2</v>
      </c>
      <c r="S5" s="446" t="s">
        <v>4</v>
      </c>
      <c r="T5" s="446" t="s">
        <v>110</v>
      </c>
      <c r="U5" s="446" t="s">
        <v>3</v>
      </c>
      <c r="V5" s="446" t="s">
        <v>2</v>
      </c>
      <c r="W5" s="446" t="s">
        <v>4</v>
      </c>
      <c r="X5" s="445" t="s">
        <v>110</v>
      </c>
      <c r="Y5" s="445" t="s">
        <v>3</v>
      </c>
      <c r="Z5" s="445" t="s">
        <v>2</v>
      </c>
      <c r="AA5" s="445" t="s">
        <v>4</v>
      </c>
      <c r="AD5" s="430"/>
      <c r="AE5" s="438"/>
      <c r="AF5" s="438"/>
      <c r="AG5" s="438"/>
      <c r="AH5" s="438"/>
      <c r="AI5" s="438"/>
      <c r="AJ5" s="438"/>
      <c r="AK5" s="430"/>
      <c r="AL5" s="434"/>
      <c r="AM5" s="435"/>
      <c r="AN5" s="435"/>
      <c r="AO5" s="435"/>
      <c r="AP5" s="434"/>
      <c r="AQ5" s="435"/>
      <c r="AR5" s="435"/>
      <c r="AS5" s="435"/>
      <c r="AT5" s="434"/>
      <c r="AU5" s="435"/>
      <c r="AV5" s="435"/>
      <c r="AW5" s="435"/>
      <c r="AX5" s="434"/>
      <c r="AY5" s="435"/>
      <c r="AZ5" s="435"/>
      <c r="BA5" s="435"/>
    </row>
    <row r="6" spans="1:53" ht="47.25" customHeight="1" x14ac:dyDescent="0.2">
      <c r="A6" s="491"/>
      <c r="B6" s="500" t="s">
        <v>299</v>
      </c>
      <c r="C6" s="501"/>
      <c r="D6" s="518">
        <f>E6+F6+G6</f>
        <v>2279621.4400000004</v>
      </c>
      <c r="E6" s="518">
        <f t="shared" ref="E6:F6" si="0">I6+M6+Q6</f>
        <v>35582.020000000004</v>
      </c>
      <c r="F6" s="518">
        <f t="shared" si="0"/>
        <v>1510376.4500000002</v>
      </c>
      <c r="G6" s="518">
        <f>K6+O6+S6</f>
        <v>733662.97</v>
      </c>
      <c r="H6" s="518">
        <f>I6+J6+K6</f>
        <v>831483.48</v>
      </c>
      <c r="I6" s="518">
        <f t="shared" ref="I6:J6" si="1">I8+I13+I14+I15+I21</f>
        <v>35582.020000000004</v>
      </c>
      <c r="J6" s="518">
        <f t="shared" si="1"/>
        <v>549053.55000000005</v>
      </c>
      <c r="K6" s="518">
        <f>K8+K13+K14+K15+K18+K21</f>
        <v>246847.90999999997</v>
      </c>
      <c r="L6" s="518">
        <f>M6+N6+O6</f>
        <v>718980.7</v>
      </c>
      <c r="M6" s="518">
        <f t="shared" ref="M6:N6" si="2">M8+M13+M14+M15+M21</f>
        <v>0</v>
      </c>
      <c r="N6" s="518">
        <f t="shared" si="2"/>
        <v>474641.80000000005</v>
      </c>
      <c r="O6" s="518">
        <f>O8+O13+O14+O15+O21</f>
        <v>244338.89999999997</v>
      </c>
      <c r="P6" s="518">
        <f>Q6+R6+S6</f>
        <v>729157.26</v>
      </c>
      <c r="Q6" s="518">
        <f t="shared" ref="Q6:R6" si="3">Q8+Q13+Q14+Q15+Q21</f>
        <v>0</v>
      </c>
      <c r="R6" s="518">
        <f t="shared" si="3"/>
        <v>486681.10000000003</v>
      </c>
      <c r="S6" s="518">
        <f>S8+S13+S14+S15+S21</f>
        <v>242476.16</v>
      </c>
      <c r="T6" s="502" t="e">
        <f t="shared" ref="T6:AA6" si="4">T8+T13+T14+T21+T15+T16</f>
        <v>#REF!</v>
      </c>
      <c r="U6" s="502" t="e">
        <f t="shared" si="4"/>
        <v>#REF!</v>
      </c>
      <c r="V6" s="502" t="e">
        <f t="shared" si="4"/>
        <v>#REF!</v>
      </c>
      <c r="W6" s="502">
        <f t="shared" si="4"/>
        <v>0</v>
      </c>
      <c r="X6" s="502" t="e">
        <f t="shared" si="4"/>
        <v>#REF!</v>
      </c>
      <c r="Y6" s="502" t="e">
        <f t="shared" si="4"/>
        <v>#REF!</v>
      </c>
      <c r="Z6" s="502" t="e">
        <f t="shared" si="4"/>
        <v>#REF!</v>
      </c>
      <c r="AA6" s="502" t="e">
        <f t="shared" si="4"/>
        <v>#REF!</v>
      </c>
      <c r="AD6" s="430"/>
      <c r="AE6" s="430"/>
      <c r="AF6" s="430"/>
      <c r="AG6" s="430"/>
      <c r="AH6" s="430"/>
      <c r="AI6" s="430"/>
      <c r="AJ6" s="430"/>
      <c r="AK6" s="430"/>
      <c r="AL6" s="430"/>
      <c r="AM6" s="430"/>
      <c r="AN6" s="430"/>
      <c r="AO6" s="430"/>
      <c r="AP6" s="430"/>
      <c r="AQ6" s="430"/>
      <c r="AR6" s="430"/>
      <c r="AS6" s="430"/>
      <c r="AT6" s="430"/>
      <c r="AU6" s="430"/>
      <c r="AV6" s="430"/>
      <c r="AW6" s="430"/>
      <c r="AX6" s="430"/>
      <c r="AY6" s="430"/>
      <c r="AZ6" s="430"/>
      <c r="BA6" s="430"/>
    </row>
    <row r="7" spans="1:53" ht="22.5" customHeight="1" x14ac:dyDescent="0.25">
      <c r="A7" s="498"/>
      <c r="B7" s="676" t="s">
        <v>300</v>
      </c>
      <c r="C7" s="677"/>
      <c r="D7" s="677"/>
      <c r="E7" s="677"/>
      <c r="F7" s="677"/>
      <c r="G7" s="677"/>
      <c r="H7" s="677"/>
      <c r="I7" s="677"/>
      <c r="J7" s="677"/>
      <c r="K7" s="677"/>
      <c r="L7" s="677"/>
      <c r="M7" s="677"/>
      <c r="N7" s="677"/>
      <c r="O7" s="677"/>
      <c r="P7" s="677"/>
      <c r="Q7" s="677"/>
      <c r="R7" s="677"/>
      <c r="S7" s="677"/>
      <c r="T7" s="677"/>
      <c r="U7" s="677"/>
      <c r="V7" s="677"/>
      <c r="W7" s="677"/>
      <c r="X7" s="677"/>
      <c r="Y7" s="677"/>
      <c r="Z7" s="677"/>
      <c r="AA7" s="678"/>
      <c r="AB7" s="420"/>
      <c r="AC7" s="420"/>
      <c r="AD7" s="439"/>
      <c r="AE7" s="439"/>
      <c r="AF7" s="430"/>
      <c r="AG7" s="430"/>
      <c r="AH7" s="430"/>
      <c r="AI7" s="430"/>
      <c r="AJ7" s="430"/>
      <c r="AK7" s="430"/>
      <c r="AL7" s="430"/>
      <c r="AM7" s="430"/>
      <c r="AN7" s="430"/>
      <c r="AO7" s="430"/>
      <c r="AP7" s="430"/>
      <c r="AQ7" s="430"/>
      <c r="AR7" s="430"/>
      <c r="AS7" s="430"/>
      <c r="AT7" s="430"/>
      <c r="AU7" s="430"/>
      <c r="AV7" s="430"/>
      <c r="AW7" s="430"/>
      <c r="AX7" s="430"/>
      <c r="AY7" s="430"/>
      <c r="AZ7" s="430"/>
      <c r="BA7" s="430"/>
    </row>
    <row r="8" spans="1:53" ht="60" x14ac:dyDescent="0.2">
      <c r="A8" s="504" t="s">
        <v>302</v>
      </c>
      <c r="B8" s="505" t="s">
        <v>301</v>
      </c>
      <c r="C8" s="63" t="s">
        <v>306</v>
      </c>
      <c r="D8" s="561">
        <f>E8+F8+G8</f>
        <v>2085393.1800000002</v>
      </c>
      <c r="E8" s="561">
        <f t="shared" ref="E8:F12" si="5">I8+M8+Q8</f>
        <v>0</v>
      </c>
      <c r="F8" s="561">
        <f t="shared" si="5"/>
        <v>1367745.1</v>
      </c>
      <c r="G8" s="561">
        <f>K8+O8+S8</f>
        <v>717648.08</v>
      </c>
      <c r="H8" s="561">
        <f>I8+J8+K8</f>
        <v>668666.02</v>
      </c>
      <c r="I8" s="561"/>
      <c r="J8" s="561">
        <f>71240+366593</f>
        <v>437833</v>
      </c>
      <c r="K8" s="561">
        <v>230833.02</v>
      </c>
      <c r="L8" s="561">
        <f>M8+N8+O8</f>
        <v>703275.3</v>
      </c>
      <c r="M8" s="561"/>
      <c r="N8" s="561">
        <f>72927.4+386009</f>
        <v>458936.4</v>
      </c>
      <c r="O8" s="561">
        <f>142024.36+3838.25+98476.3-0.01</f>
        <v>244338.89999999997</v>
      </c>
      <c r="P8" s="561">
        <f>Q8+R8+S8</f>
        <v>713451.86</v>
      </c>
      <c r="Q8" s="561"/>
      <c r="R8" s="561">
        <f>76135.8+394839.9</f>
        <v>470975.7</v>
      </c>
      <c r="S8" s="561">
        <f>141618.26+4007.9+96850</f>
        <v>242476.16</v>
      </c>
      <c r="T8" s="506"/>
      <c r="U8" s="506"/>
      <c r="V8" s="506"/>
      <c r="W8" s="506"/>
      <c r="X8" s="506"/>
      <c r="Y8" s="506"/>
      <c r="Z8" s="506"/>
      <c r="AA8" s="506"/>
      <c r="AB8" s="419"/>
      <c r="AC8" s="419"/>
      <c r="AD8" s="458"/>
      <c r="AE8" s="430"/>
      <c r="AF8" s="531"/>
      <c r="AG8" s="531"/>
      <c r="AH8" s="531"/>
      <c r="AI8" s="430"/>
      <c r="AJ8" s="430"/>
      <c r="AK8" s="430"/>
      <c r="AL8" s="430"/>
      <c r="AM8" s="430"/>
      <c r="AN8" s="430"/>
      <c r="AO8" s="430"/>
      <c r="AP8" s="430"/>
      <c r="AQ8" s="430"/>
      <c r="AR8" s="430"/>
      <c r="AS8" s="430"/>
      <c r="AT8" s="430"/>
      <c r="AU8" s="430"/>
      <c r="AV8" s="430"/>
      <c r="AW8" s="430"/>
      <c r="AX8" s="430"/>
      <c r="AY8" s="430"/>
      <c r="AZ8" s="430"/>
      <c r="BA8" s="430"/>
    </row>
    <row r="9" spans="1:53" x14ac:dyDescent="0.2">
      <c r="A9" s="504"/>
      <c r="B9" s="505" t="s">
        <v>483</v>
      </c>
      <c r="C9" s="63"/>
      <c r="D9" s="561">
        <f>E9+F9+G9</f>
        <v>245765.59</v>
      </c>
      <c r="E9" s="561">
        <f t="shared" si="5"/>
        <v>0</v>
      </c>
      <c r="F9" s="561">
        <f t="shared" si="5"/>
        <v>233476.5</v>
      </c>
      <c r="G9" s="561">
        <f>K9+O9+S9</f>
        <v>12289.09</v>
      </c>
      <c r="H9" s="561">
        <f>I9+J9+K9</f>
        <v>79521.2</v>
      </c>
      <c r="I9" s="561">
        <f t="shared" ref="I9:J9" si="6">I10+I11+I12</f>
        <v>0</v>
      </c>
      <c r="J9" s="561">
        <f t="shared" si="6"/>
        <v>75545</v>
      </c>
      <c r="K9" s="561">
        <f>K10+K11+K12</f>
        <v>3976.2</v>
      </c>
      <c r="L9" s="561">
        <f>M9+N9+O9</f>
        <v>81433.169999999984</v>
      </c>
      <c r="M9" s="561">
        <f t="shared" ref="M9:N9" si="7">M10+M11+M12</f>
        <v>0</v>
      </c>
      <c r="N9" s="561">
        <f t="shared" si="7"/>
        <v>77361.549999999988</v>
      </c>
      <c r="O9" s="561">
        <f>O10+O11+O12</f>
        <v>4071.62</v>
      </c>
      <c r="P9" s="561">
        <f>Q9+R9+S9</f>
        <v>84811.220000000016</v>
      </c>
      <c r="Q9" s="561">
        <f t="shared" ref="Q9:R9" si="8">Q10+Q11+Q12</f>
        <v>0</v>
      </c>
      <c r="R9" s="561">
        <f t="shared" si="8"/>
        <v>80569.950000000012</v>
      </c>
      <c r="S9" s="561">
        <f>S10+S11+S12</f>
        <v>4241.2699999999995</v>
      </c>
      <c r="T9" s="506"/>
      <c r="U9" s="506"/>
      <c r="V9" s="506"/>
      <c r="W9" s="509"/>
      <c r="X9" s="506"/>
      <c r="Y9" s="506"/>
      <c r="Z9" s="506"/>
      <c r="AA9" s="506"/>
      <c r="AB9" s="419"/>
      <c r="AC9" s="419"/>
      <c r="AD9" s="458"/>
      <c r="AE9" s="430"/>
      <c r="AF9" s="575"/>
      <c r="AG9" s="531"/>
      <c r="AH9" s="531"/>
      <c r="AI9" s="430"/>
      <c r="AJ9" s="430"/>
      <c r="AK9" s="430"/>
      <c r="AL9" s="430"/>
      <c r="AM9" s="430"/>
      <c r="AN9" s="430"/>
      <c r="AO9" s="430"/>
      <c r="AP9" s="430"/>
      <c r="AQ9" s="430"/>
      <c r="AR9" s="430"/>
      <c r="AS9" s="430"/>
      <c r="AT9" s="430"/>
      <c r="AU9" s="430"/>
      <c r="AV9" s="430"/>
      <c r="AW9" s="430"/>
      <c r="AX9" s="430"/>
      <c r="AY9" s="430"/>
      <c r="AZ9" s="430"/>
      <c r="BA9" s="430"/>
    </row>
    <row r="10" spans="1:53" ht="36" x14ac:dyDescent="0.2">
      <c r="A10" s="504"/>
      <c r="B10" s="574" t="s">
        <v>463</v>
      </c>
      <c r="C10" s="63"/>
      <c r="D10" s="517">
        <f t="shared" ref="D10:D12" si="9">E10+F10+G10</f>
        <v>97678.56</v>
      </c>
      <c r="E10" s="517">
        <f t="shared" si="5"/>
        <v>0</v>
      </c>
      <c r="F10" s="517">
        <f t="shared" si="5"/>
        <v>92794.28</v>
      </c>
      <c r="G10" s="517">
        <f t="shared" ref="G10:G12" si="10">K10+O10+S10</f>
        <v>4884.2800000000007</v>
      </c>
      <c r="H10" s="517">
        <f t="shared" ref="H10:H12" si="11">I10+J10+K10</f>
        <v>29096.97</v>
      </c>
      <c r="I10" s="517"/>
      <c r="J10" s="517">
        <v>27642.38</v>
      </c>
      <c r="K10" s="517">
        <v>1454.59</v>
      </c>
      <c r="L10" s="517">
        <f t="shared" ref="L10:L12" si="12">M10+N10+O10</f>
        <v>32034.959999999999</v>
      </c>
      <c r="M10" s="517"/>
      <c r="N10" s="517">
        <v>30433.21</v>
      </c>
      <c r="O10" s="517">
        <v>1601.75</v>
      </c>
      <c r="P10" s="517">
        <f t="shared" ref="P10:P12" si="13">Q10+R10+S10</f>
        <v>36546.630000000005</v>
      </c>
      <c r="Q10" s="517"/>
      <c r="R10" s="517">
        <v>34718.69</v>
      </c>
      <c r="S10" s="517">
        <v>1827.94</v>
      </c>
      <c r="T10" s="506"/>
      <c r="U10" s="506"/>
      <c r="V10" s="506"/>
      <c r="W10" s="509"/>
      <c r="X10" s="506"/>
      <c r="Y10" s="506"/>
      <c r="Z10" s="506"/>
      <c r="AA10" s="506"/>
      <c r="AB10" s="419"/>
      <c r="AC10" s="419"/>
      <c r="AD10" s="458"/>
      <c r="AE10" s="439"/>
      <c r="AF10" s="575"/>
      <c r="AG10" s="575"/>
      <c r="AH10" s="531"/>
      <c r="AI10" s="430"/>
      <c r="AJ10" s="430"/>
      <c r="AK10" s="430"/>
      <c r="AL10" s="430"/>
      <c r="AM10" s="430"/>
      <c r="AN10" s="430"/>
      <c r="AO10" s="430"/>
      <c r="AP10" s="430"/>
      <c r="AQ10" s="430"/>
      <c r="AR10" s="430"/>
      <c r="AS10" s="430"/>
      <c r="AT10" s="430"/>
      <c r="AU10" s="430"/>
      <c r="AV10" s="430"/>
      <c r="AW10" s="430"/>
      <c r="AX10" s="430"/>
      <c r="AY10" s="430"/>
      <c r="AZ10" s="430"/>
      <c r="BA10" s="430"/>
    </row>
    <row r="11" spans="1:53" ht="24" x14ac:dyDescent="0.2">
      <c r="A11" s="504"/>
      <c r="B11" s="574" t="s">
        <v>464</v>
      </c>
      <c r="C11" s="63"/>
      <c r="D11" s="517">
        <f t="shared" si="9"/>
        <v>4456.74</v>
      </c>
      <c r="E11" s="517">
        <f t="shared" si="5"/>
        <v>0</v>
      </c>
      <c r="F11" s="517">
        <f t="shared" si="5"/>
        <v>4233.91</v>
      </c>
      <c r="G11" s="517">
        <f t="shared" si="10"/>
        <v>222.83</v>
      </c>
      <c r="H11" s="517">
        <f t="shared" si="11"/>
        <v>1470</v>
      </c>
      <c r="I11" s="517"/>
      <c r="J11" s="517">
        <v>1396.51</v>
      </c>
      <c r="K11" s="517">
        <v>73.489999999999995</v>
      </c>
      <c r="L11" s="517">
        <f t="shared" si="12"/>
        <v>1485</v>
      </c>
      <c r="M11" s="517"/>
      <c r="N11" s="517">
        <v>1410.75</v>
      </c>
      <c r="O11" s="517">
        <v>74.25</v>
      </c>
      <c r="P11" s="517">
        <f t="shared" si="13"/>
        <v>1501.74</v>
      </c>
      <c r="Q11" s="517"/>
      <c r="R11" s="517">
        <v>1426.65</v>
      </c>
      <c r="S11" s="517">
        <v>75.09</v>
      </c>
      <c r="T11" s="506"/>
      <c r="U11" s="506"/>
      <c r="V11" s="506"/>
      <c r="W11" s="509"/>
      <c r="X11" s="506"/>
      <c r="Y11" s="506"/>
      <c r="Z11" s="506"/>
      <c r="AA11" s="506"/>
      <c r="AB11" s="419"/>
      <c r="AC11" s="419"/>
      <c r="AD11" s="458"/>
      <c r="AE11" s="439"/>
      <c r="AF11" s="575"/>
      <c r="AG11" s="575"/>
      <c r="AH11" s="531"/>
      <c r="AI11" s="430"/>
      <c r="AJ11" s="430"/>
      <c r="AK11" s="430"/>
      <c r="AL11" s="430"/>
      <c r="AM11" s="430"/>
      <c r="AN11" s="430"/>
      <c r="AO11" s="430"/>
      <c r="AP11" s="430"/>
      <c r="AQ11" s="430"/>
      <c r="AR11" s="430"/>
      <c r="AS11" s="430"/>
      <c r="AT11" s="430"/>
      <c r="AU11" s="430"/>
      <c r="AV11" s="430"/>
      <c r="AW11" s="430"/>
      <c r="AX11" s="430"/>
      <c r="AY11" s="430"/>
      <c r="AZ11" s="430"/>
      <c r="BA11" s="430"/>
    </row>
    <row r="12" spans="1:53" ht="36" x14ac:dyDescent="0.2">
      <c r="A12" s="504"/>
      <c r="B12" s="574" t="s">
        <v>465</v>
      </c>
      <c r="C12" s="63"/>
      <c r="D12" s="517">
        <f t="shared" si="9"/>
        <v>143630.29</v>
      </c>
      <c r="E12" s="517">
        <f t="shared" si="5"/>
        <v>0</v>
      </c>
      <c r="F12" s="517">
        <f t="shared" si="5"/>
        <v>136448.31</v>
      </c>
      <c r="G12" s="517">
        <f t="shared" si="10"/>
        <v>7181.98</v>
      </c>
      <c r="H12" s="517">
        <f t="shared" si="11"/>
        <v>48954.23</v>
      </c>
      <c r="I12" s="517"/>
      <c r="J12" s="517">
        <v>46506.11</v>
      </c>
      <c r="K12" s="517">
        <v>2448.12</v>
      </c>
      <c r="L12" s="517">
        <f t="shared" si="12"/>
        <v>47913.21</v>
      </c>
      <c r="M12" s="517"/>
      <c r="N12" s="517">
        <v>45517.59</v>
      </c>
      <c r="O12" s="517">
        <v>2395.62</v>
      </c>
      <c r="P12" s="517">
        <f t="shared" si="13"/>
        <v>46762.85</v>
      </c>
      <c r="Q12" s="517"/>
      <c r="R12" s="517">
        <v>44424.61</v>
      </c>
      <c r="S12" s="517">
        <v>2338.2399999999998</v>
      </c>
      <c r="T12" s="506"/>
      <c r="U12" s="506"/>
      <c r="V12" s="506"/>
      <c r="W12" s="509"/>
      <c r="X12" s="506"/>
      <c r="Y12" s="506"/>
      <c r="Z12" s="506"/>
      <c r="AA12" s="506"/>
      <c r="AB12" s="419"/>
      <c r="AC12" s="419"/>
      <c r="AD12" s="458"/>
      <c r="AE12" s="430"/>
      <c r="AF12" s="575"/>
      <c r="AG12" s="531"/>
      <c r="AH12" s="531"/>
      <c r="AI12" s="430"/>
      <c r="AJ12" s="430"/>
      <c r="AK12" s="430"/>
      <c r="AL12" s="430"/>
      <c r="AM12" s="430"/>
      <c r="AN12" s="430"/>
      <c r="AO12" s="430"/>
      <c r="AP12" s="430"/>
      <c r="AQ12" s="430"/>
      <c r="AR12" s="430"/>
      <c r="AS12" s="430"/>
      <c r="AT12" s="430"/>
      <c r="AU12" s="430"/>
      <c r="AV12" s="430"/>
      <c r="AW12" s="430"/>
      <c r="AX12" s="430"/>
      <c r="AY12" s="430"/>
      <c r="AZ12" s="430"/>
      <c r="BA12" s="430"/>
    </row>
    <row r="13" spans="1:53" ht="57" customHeight="1" x14ac:dyDescent="0.2">
      <c r="A13" s="504" t="s">
        <v>303</v>
      </c>
      <c r="B13" s="507" t="s">
        <v>382</v>
      </c>
      <c r="C13" s="63" t="s">
        <v>148</v>
      </c>
      <c r="D13" s="561">
        <f>E13+F13+G13</f>
        <v>169.9</v>
      </c>
      <c r="E13" s="561">
        <f t="shared" ref="E13:F24" si="14">I13+M13+Q13+U13+Y13</f>
        <v>0</v>
      </c>
      <c r="F13" s="561">
        <f t="shared" si="14"/>
        <v>0</v>
      </c>
      <c r="G13" s="561">
        <f>K13+O13+S13+W13+AA13</f>
        <v>169.9</v>
      </c>
      <c r="H13" s="561">
        <f t="shared" ref="H13:H24" si="15">I13+J13+K13</f>
        <v>169.9</v>
      </c>
      <c r="I13" s="561"/>
      <c r="J13" s="561"/>
      <c r="K13" s="561">
        <v>169.9</v>
      </c>
      <c r="L13" s="561">
        <f t="shared" ref="L13:L24" si="16">M13+N13+O13</f>
        <v>0</v>
      </c>
      <c r="M13" s="561"/>
      <c r="N13" s="561"/>
      <c r="O13" s="561"/>
      <c r="P13" s="561">
        <f t="shared" ref="P13:P24" si="17">Q13+R13+S13</f>
        <v>0</v>
      </c>
      <c r="Q13" s="561"/>
      <c r="R13" s="561"/>
      <c r="S13" s="561"/>
      <c r="T13" s="506"/>
      <c r="U13" s="506"/>
      <c r="V13" s="506"/>
      <c r="W13" s="509"/>
      <c r="X13" s="506"/>
      <c r="Y13" s="506"/>
      <c r="Z13" s="506"/>
      <c r="AA13" s="506"/>
      <c r="AB13" s="419"/>
      <c r="AC13" s="419"/>
      <c r="AD13" s="430"/>
      <c r="AE13" s="430"/>
      <c r="AF13" s="575"/>
      <c r="AG13" s="531"/>
      <c r="AH13" s="531"/>
      <c r="AI13" s="430"/>
      <c r="AJ13" s="430"/>
      <c r="AK13" s="430"/>
      <c r="AL13" s="430"/>
      <c r="AM13" s="430"/>
      <c r="AN13" s="430"/>
      <c r="AO13" s="430"/>
      <c r="AP13" s="430"/>
      <c r="AQ13" s="430"/>
      <c r="AR13" s="430"/>
      <c r="AS13" s="430"/>
      <c r="AT13" s="430"/>
      <c r="AU13" s="430"/>
      <c r="AV13" s="430"/>
      <c r="AW13" s="430"/>
      <c r="AX13" s="430"/>
      <c r="AY13" s="430"/>
      <c r="AZ13" s="430"/>
      <c r="BA13" s="430"/>
    </row>
    <row r="14" spans="1:53" ht="54" customHeight="1" x14ac:dyDescent="0.2">
      <c r="A14" s="504" t="s">
        <v>304</v>
      </c>
      <c r="B14" s="507" t="s">
        <v>460</v>
      </c>
      <c r="C14" s="63" t="s">
        <v>307</v>
      </c>
      <c r="D14" s="561">
        <f>E14+F14+G14</f>
        <v>0</v>
      </c>
      <c r="E14" s="561">
        <f t="shared" si="14"/>
        <v>0</v>
      </c>
      <c r="F14" s="561">
        <f t="shared" si="14"/>
        <v>0</v>
      </c>
      <c r="G14" s="561">
        <f>K14+O14+S14+W14+AA14</f>
        <v>0</v>
      </c>
      <c r="H14" s="561">
        <f t="shared" si="15"/>
        <v>0</v>
      </c>
      <c r="I14" s="561"/>
      <c r="J14" s="561"/>
      <c r="K14" s="526"/>
      <c r="L14" s="561">
        <f t="shared" si="16"/>
        <v>0</v>
      </c>
      <c r="M14" s="561"/>
      <c r="N14" s="561"/>
      <c r="O14" s="561"/>
      <c r="P14" s="561">
        <f t="shared" si="17"/>
        <v>0</v>
      </c>
      <c r="Q14" s="561"/>
      <c r="R14" s="561"/>
      <c r="S14" s="561"/>
      <c r="T14" s="506"/>
      <c r="U14" s="506"/>
      <c r="V14" s="506"/>
      <c r="W14" s="509"/>
      <c r="X14" s="506"/>
      <c r="Y14" s="506"/>
      <c r="Z14" s="506"/>
      <c r="AA14" s="506"/>
      <c r="AB14" s="419"/>
      <c r="AC14" s="419"/>
      <c r="AD14" s="430"/>
      <c r="AE14" s="430"/>
      <c r="AF14" s="531"/>
      <c r="AG14" s="531"/>
      <c r="AH14" s="531"/>
      <c r="AI14" s="430"/>
      <c r="AJ14" s="430"/>
      <c r="AK14" s="430"/>
      <c r="AL14" s="430"/>
      <c r="AM14" s="430"/>
      <c r="AN14" s="430"/>
      <c r="AO14" s="430"/>
      <c r="AP14" s="430"/>
      <c r="AQ14" s="430"/>
      <c r="AR14" s="430"/>
      <c r="AS14" s="430"/>
      <c r="AT14" s="430"/>
      <c r="AU14" s="430"/>
      <c r="AV14" s="430"/>
      <c r="AW14" s="430"/>
      <c r="AX14" s="430"/>
      <c r="AY14" s="430"/>
      <c r="AZ14" s="430"/>
      <c r="BA14" s="430"/>
    </row>
    <row r="15" spans="1:53" ht="76.5" customHeight="1" x14ac:dyDescent="0.2">
      <c r="A15" s="504" t="s">
        <v>420</v>
      </c>
      <c r="B15" s="507" t="s">
        <v>452</v>
      </c>
      <c r="C15" s="505"/>
      <c r="D15" s="561">
        <f t="shared" ref="D15:D19" si="18">E15+F15+G15</f>
        <v>47116.2</v>
      </c>
      <c r="E15" s="561">
        <f t="shared" ref="E15:E19" si="19">I15+M15+Q15+U15+Y15</f>
        <v>0</v>
      </c>
      <c r="F15" s="561">
        <f t="shared" ref="F15:F19" si="20">J15+N15+R15+V15+Z15</f>
        <v>47116.2</v>
      </c>
      <c r="G15" s="561">
        <f t="shared" ref="G15:G17" si="21">K15+O15+S15+W15+AA15</f>
        <v>0</v>
      </c>
      <c r="H15" s="561">
        <f>I15+J15+K15</f>
        <v>15705.4</v>
      </c>
      <c r="I15" s="519">
        <f t="shared" ref="I15:J15" si="22">I16+I17</f>
        <v>0</v>
      </c>
      <c r="J15" s="519">
        <f t="shared" si="22"/>
        <v>15705.4</v>
      </c>
      <c r="K15" s="519">
        <f>K16+K17</f>
        <v>0</v>
      </c>
      <c r="L15" s="561">
        <f t="shared" si="16"/>
        <v>15705.4</v>
      </c>
      <c r="M15" s="561">
        <f t="shared" ref="M15:N15" si="23">M16+M17</f>
        <v>0</v>
      </c>
      <c r="N15" s="561">
        <f t="shared" si="23"/>
        <v>15705.4</v>
      </c>
      <c r="O15" s="561">
        <f>O16+O17</f>
        <v>0</v>
      </c>
      <c r="P15" s="561">
        <f t="shared" si="17"/>
        <v>15705.4</v>
      </c>
      <c r="Q15" s="561">
        <f t="shared" ref="Q15:R15" si="24">Q16+Q17</f>
        <v>0</v>
      </c>
      <c r="R15" s="561">
        <f t="shared" si="24"/>
        <v>15705.4</v>
      </c>
      <c r="S15" s="561">
        <f>S16+S17</f>
        <v>0</v>
      </c>
      <c r="T15" s="506"/>
      <c r="U15" s="506"/>
      <c r="V15" s="506"/>
      <c r="W15" s="509"/>
      <c r="X15" s="506"/>
      <c r="Y15" s="506"/>
      <c r="Z15" s="506"/>
      <c r="AA15" s="506"/>
      <c r="AB15" s="419"/>
      <c r="AC15" s="419"/>
      <c r="AD15" s="430"/>
      <c r="AE15" s="430"/>
      <c r="AF15" s="531"/>
      <c r="AG15" s="531"/>
      <c r="AH15" s="531"/>
      <c r="AI15" s="430"/>
      <c r="AJ15" s="430"/>
      <c r="AK15" s="430"/>
      <c r="AL15" s="430"/>
      <c r="AM15" s="430"/>
      <c r="AN15" s="430"/>
      <c r="AO15" s="430"/>
      <c r="AP15" s="430"/>
      <c r="AQ15" s="430"/>
      <c r="AR15" s="430"/>
      <c r="AS15" s="430"/>
      <c r="AT15" s="430"/>
      <c r="AU15" s="430"/>
      <c r="AV15" s="430"/>
      <c r="AW15" s="430"/>
      <c r="AX15" s="430"/>
      <c r="AY15" s="430"/>
      <c r="AZ15" s="430"/>
      <c r="BA15" s="430"/>
    </row>
    <row r="16" spans="1:53" ht="64.5" customHeight="1" x14ac:dyDescent="0.2">
      <c r="A16" s="73" t="s">
        <v>421</v>
      </c>
      <c r="B16" s="508" t="s">
        <v>453</v>
      </c>
      <c r="C16" s="63" t="s">
        <v>182</v>
      </c>
      <c r="D16" s="517">
        <f t="shared" si="18"/>
        <v>45966.899999999994</v>
      </c>
      <c r="E16" s="517">
        <f t="shared" si="19"/>
        <v>0</v>
      </c>
      <c r="F16" s="517">
        <f t="shared" si="20"/>
        <v>45966.899999999994</v>
      </c>
      <c r="G16" s="517">
        <f t="shared" si="21"/>
        <v>0</v>
      </c>
      <c r="H16" s="517">
        <f t="shared" ref="H16:H17" si="25">I16+J16+K16</f>
        <v>15322.3</v>
      </c>
      <c r="I16" s="517"/>
      <c r="J16" s="517">
        <v>15322.3</v>
      </c>
      <c r="K16" s="526"/>
      <c r="L16" s="517">
        <f t="shared" si="16"/>
        <v>15322.3</v>
      </c>
      <c r="M16" s="517"/>
      <c r="N16" s="517">
        <v>15322.3</v>
      </c>
      <c r="O16" s="517"/>
      <c r="P16" s="517">
        <f t="shared" si="17"/>
        <v>15322.3</v>
      </c>
      <c r="Q16" s="517"/>
      <c r="R16" s="517">
        <v>15322.3</v>
      </c>
      <c r="S16" s="517"/>
      <c r="T16" s="506"/>
      <c r="U16" s="506"/>
      <c r="V16" s="506"/>
      <c r="W16" s="509"/>
      <c r="X16" s="506"/>
      <c r="Y16" s="506"/>
      <c r="Z16" s="506"/>
      <c r="AA16" s="506"/>
      <c r="AB16" s="419"/>
      <c r="AC16" s="419"/>
      <c r="AD16" s="430"/>
      <c r="AE16" s="430"/>
      <c r="AF16" s="531"/>
      <c r="AG16" s="531"/>
      <c r="AH16" s="531"/>
      <c r="AI16" s="430"/>
      <c r="AJ16" s="430"/>
      <c r="AK16" s="430"/>
      <c r="AL16" s="430"/>
      <c r="AM16" s="430"/>
      <c r="AN16" s="430"/>
      <c r="AO16" s="430"/>
      <c r="AP16" s="430"/>
      <c r="AQ16" s="430"/>
      <c r="AR16" s="430"/>
      <c r="AS16" s="430"/>
      <c r="AT16" s="430"/>
      <c r="AU16" s="430"/>
      <c r="AV16" s="430"/>
      <c r="AW16" s="430"/>
      <c r="AX16" s="430"/>
      <c r="AY16" s="430"/>
      <c r="AZ16" s="430"/>
      <c r="BA16" s="430"/>
    </row>
    <row r="17" spans="1:53" ht="78" customHeight="1" x14ac:dyDescent="0.2">
      <c r="A17" s="73" t="s">
        <v>454</v>
      </c>
      <c r="B17" s="508" t="s">
        <v>466</v>
      </c>
      <c r="C17" s="63" t="s">
        <v>482</v>
      </c>
      <c r="D17" s="517">
        <f t="shared" si="18"/>
        <v>1149.3000000000002</v>
      </c>
      <c r="E17" s="517">
        <f t="shared" si="19"/>
        <v>0</v>
      </c>
      <c r="F17" s="517">
        <f t="shared" si="20"/>
        <v>1149.3000000000002</v>
      </c>
      <c r="G17" s="517">
        <f t="shared" si="21"/>
        <v>0</v>
      </c>
      <c r="H17" s="517">
        <f t="shared" si="25"/>
        <v>383.1</v>
      </c>
      <c r="I17" s="520"/>
      <c r="J17" s="520">
        <v>383.1</v>
      </c>
      <c r="K17" s="520"/>
      <c r="L17" s="520">
        <f t="shared" si="16"/>
        <v>383.1</v>
      </c>
      <c r="M17" s="520"/>
      <c r="N17" s="520">
        <v>383.1</v>
      </c>
      <c r="O17" s="520"/>
      <c r="P17" s="520">
        <f t="shared" si="17"/>
        <v>383.1</v>
      </c>
      <c r="Q17" s="520"/>
      <c r="R17" s="520">
        <v>383.1</v>
      </c>
      <c r="S17" s="520"/>
      <c r="T17" s="506"/>
      <c r="U17" s="506"/>
      <c r="V17" s="506"/>
      <c r="W17" s="509"/>
      <c r="X17" s="506"/>
      <c r="Y17" s="506"/>
      <c r="Z17" s="506"/>
      <c r="AA17" s="506"/>
      <c r="AB17" s="419"/>
      <c r="AC17" s="419"/>
      <c r="AD17" s="430"/>
      <c r="AE17" s="430"/>
      <c r="AF17" s="531"/>
      <c r="AG17" s="531"/>
      <c r="AH17" s="531"/>
      <c r="AI17" s="430"/>
      <c r="AJ17" s="430"/>
      <c r="AK17" s="430"/>
      <c r="AL17" s="430"/>
      <c r="AM17" s="430"/>
      <c r="AN17" s="430"/>
      <c r="AO17" s="430"/>
      <c r="AP17" s="430"/>
      <c r="AQ17" s="430"/>
      <c r="AR17" s="430"/>
      <c r="AS17" s="430"/>
      <c r="AT17" s="430"/>
      <c r="AU17" s="430"/>
      <c r="AV17" s="430"/>
      <c r="AW17" s="430"/>
      <c r="AX17" s="430"/>
      <c r="AY17" s="430"/>
      <c r="AZ17" s="430"/>
      <c r="BA17" s="430"/>
    </row>
    <row r="18" spans="1:53" ht="43.5" customHeight="1" x14ac:dyDescent="0.2">
      <c r="A18" s="504" t="s">
        <v>494</v>
      </c>
      <c r="B18" s="582" t="s">
        <v>500</v>
      </c>
      <c r="D18" s="561">
        <f t="shared" si="18"/>
        <v>2359.21</v>
      </c>
      <c r="E18" s="561">
        <f t="shared" si="19"/>
        <v>0</v>
      </c>
      <c r="F18" s="561">
        <f t="shared" si="20"/>
        <v>0</v>
      </c>
      <c r="G18" s="561">
        <f>K18+O18+S18+W18+AA18</f>
        <v>2359.21</v>
      </c>
      <c r="H18" s="561">
        <f>I18+J18+K18</f>
        <v>2359.21</v>
      </c>
      <c r="I18" s="519"/>
      <c r="J18" s="519"/>
      <c r="K18" s="519">
        <v>2359.21</v>
      </c>
      <c r="L18" s="519">
        <f t="shared" si="16"/>
        <v>0</v>
      </c>
      <c r="M18" s="519"/>
      <c r="N18" s="519"/>
      <c r="O18" s="519"/>
      <c r="P18" s="519">
        <f t="shared" si="17"/>
        <v>0</v>
      </c>
      <c r="Q18" s="519"/>
      <c r="R18" s="519"/>
      <c r="S18" s="519"/>
      <c r="T18" s="506"/>
      <c r="U18" s="506"/>
      <c r="V18" s="506"/>
      <c r="W18" s="509"/>
      <c r="X18" s="506"/>
      <c r="Y18" s="506"/>
      <c r="Z18" s="506"/>
      <c r="AA18" s="506"/>
      <c r="AB18" s="419"/>
      <c r="AC18" s="419"/>
      <c r="AD18" s="430"/>
      <c r="AE18" s="430"/>
      <c r="AF18" s="531"/>
      <c r="AG18" s="531"/>
      <c r="AH18" s="531"/>
      <c r="AI18" s="430"/>
      <c r="AJ18" s="430"/>
      <c r="AK18" s="430"/>
      <c r="AL18" s="430"/>
      <c r="AM18" s="430"/>
      <c r="AN18" s="430"/>
      <c r="AO18" s="430"/>
      <c r="AP18" s="430"/>
      <c r="AQ18" s="430"/>
      <c r="AR18" s="430"/>
      <c r="AS18" s="430"/>
      <c r="AT18" s="430"/>
      <c r="AU18" s="430"/>
      <c r="AV18" s="430"/>
      <c r="AW18" s="430"/>
      <c r="AX18" s="430"/>
      <c r="AY18" s="430"/>
      <c r="AZ18" s="430"/>
      <c r="BA18" s="430"/>
    </row>
    <row r="19" spans="1:53" ht="52.5" customHeight="1" x14ac:dyDescent="0.2">
      <c r="A19" s="613" t="s">
        <v>499</v>
      </c>
      <c r="B19" s="610" t="s">
        <v>458</v>
      </c>
      <c r="C19" s="516" t="s">
        <v>308</v>
      </c>
      <c r="D19" s="517">
        <f t="shared" si="18"/>
        <v>2359.21</v>
      </c>
      <c r="E19" s="517">
        <f t="shared" si="19"/>
        <v>0</v>
      </c>
      <c r="F19" s="517">
        <f t="shared" si="20"/>
        <v>0</v>
      </c>
      <c r="G19" s="517">
        <f>K19+O19+S19+W19+AA19</f>
        <v>2359.21</v>
      </c>
      <c r="H19" s="611">
        <f>I19+J19+K19</f>
        <v>2359.21</v>
      </c>
      <c r="I19" s="612"/>
      <c r="J19" s="612"/>
      <c r="K19" s="612">
        <v>2359.21</v>
      </c>
      <c r="L19" s="520">
        <f t="shared" si="16"/>
        <v>0</v>
      </c>
      <c r="M19" s="612"/>
      <c r="N19" s="612"/>
      <c r="O19" s="612"/>
      <c r="P19" s="520">
        <f t="shared" si="17"/>
        <v>0</v>
      </c>
      <c r="Q19" s="612"/>
      <c r="R19" s="612"/>
      <c r="S19" s="612"/>
      <c r="T19" s="506"/>
      <c r="U19" s="506"/>
      <c r="V19" s="506"/>
      <c r="W19" s="509"/>
      <c r="X19" s="506"/>
      <c r="Y19" s="506"/>
      <c r="Z19" s="506"/>
      <c r="AA19" s="506"/>
      <c r="AB19" s="419"/>
      <c r="AC19" s="419"/>
      <c r="AD19" s="430"/>
      <c r="AE19" s="430"/>
      <c r="AF19" s="531"/>
      <c r="AG19" s="531"/>
      <c r="AH19" s="531"/>
      <c r="AI19" s="430"/>
      <c r="AJ19" s="430"/>
      <c r="AK19" s="430"/>
      <c r="AL19" s="430"/>
      <c r="AM19" s="430"/>
      <c r="AN19" s="430"/>
      <c r="AO19" s="430"/>
      <c r="AP19" s="430"/>
      <c r="AQ19" s="430"/>
      <c r="AR19" s="430"/>
      <c r="AS19" s="430"/>
      <c r="AT19" s="430"/>
      <c r="AU19" s="430"/>
      <c r="AV19" s="430"/>
      <c r="AW19" s="430"/>
      <c r="AX19" s="430"/>
      <c r="AY19" s="430"/>
      <c r="AZ19" s="430"/>
      <c r="BA19" s="430"/>
    </row>
    <row r="20" spans="1:53" ht="15.75" customHeight="1" x14ac:dyDescent="0.2">
      <c r="A20" s="613"/>
      <c r="B20" s="630"/>
      <c r="C20" s="516"/>
      <c r="D20" s="517"/>
      <c r="E20" s="611"/>
      <c r="F20" s="611"/>
      <c r="G20" s="611"/>
      <c r="H20" s="611"/>
      <c r="I20" s="612"/>
      <c r="J20" s="612"/>
      <c r="K20" s="612"/>
      <c r="L20" s="612"/>
      <c r="M20" s="612"/>
      <c r="N20" s="612"/>
      <c r="O20" s="612"/>
      <c r="P20" s="612"/>
      <c r="Q20" s="612"/>
      <c r="R20" s="612"/>
      <c r="S20" s="612"/>
      <c r="T20" s="506"/>
      <c r="U20" s="506"/>
      <c r="V20" s="506"/>
      <c r="W20" s="509"/>
      <c r="X20" s="506"/>
      <c r="Y20" s="506"/>
      <c r="Z20" s="506"/>
      <c r="AA20" s="506"/>
      <c r="AB20" s="419"/>
      <c r="AC20" s="419"/>
      <c r="AD20" s="430"/>
      <c r="AE20" s="430"/>
      <c r="AF20" s="531"/>
      <c r="AG20" s="531"/>
      <c r="AH20" s="531"/>
      <c r="AI20" s="430"/>
      <c r="AJ20" s="430"/>
      <c r="AK20" s="430"/>
      <c r="AL20" s="430"/>
      <c r="AM20" s="430"/>
      <c r="AN20" s="430"/>
      <c r="AO20" s="430"/>
      <c r="AP20" s="430"/>
      <c r="AQ20" s="430"/>
      <c r="AR20" s="430"/>
      <c r="AS20" s="430"/>
      <c r="AT20" s="430"/>
      <c r="AU20" s="430"/>
      <c r="AV20" s="430"/>
      <c r="AW20" s="430"/>
      <c r="AX20" s="430"/>
      <c r="AY20" s="430"/>
      <c r="AZ20" s="430"/>
      <c r="BA20" s="430"/>
    </row>
    <row r="21" spans="1:53" ht="64.5" customHeight="1" x14ac:dyDescent="0.2">
      <c r="A21" s="578" t="s">
        <v>305</v>
      </c>
      <c r="B21" s="579" t="s">
        <v>455</v>
      </c>
      <c r="D21" s="580">
        <f>E21+F21+G21</f>
        <v>144582.95000000001</v>
      </c>
      <c r="E21" s="580">
        <f t="shared" ref="E21:F21" si="26">I21+M21+Q21</f>
        <v>35582.020000000004</v>
      </c>
      <c r="F21" s="580">
        <f t="shared" si="26"/>
        <v>95515.150000000009</v>
      </c>
      <c r="G21" s="580">
        <f>K21+O21+S21</f>
        <v>13485.78</v>
      </c>
      <c r="H21" s="580">
        <f t="shared" si="15"/>
        <v>144582.95000000001</v>
      </c>
      <c r="I21" s="581">
        <f t="shared" ref="I21:J21" si="27">I22+I23+I24</f>
        <v>35582.020000000004</v>
      </c>
      <c r="J21" s="581">
        <f t="shared" si="27"/>
        <v>95515.150000000009</v>
      </c>
      <c r="K21" s="581">
        <f>K22+K23+K24</f>
        <v>13485.78</v>
      </c>
      <c r="L21" s="580">
        <f t="shared" si="16"/>
        <v>0</v>
      </c>
      <c r="M21" s="581">
        <f>M22+M23</f>
        <v>0</v>
      </c>
      <c r="N21" s="581">
        <f>N22+N23</f>
        <v>0</v>
      </c>
      <c r="O21" s="581">
        <f>O22+O23</f>
        <v>0</v>
      </c>
      <c r="P21" s="580">
        <f t="shared" si="17"/>
        <v>0</v>
      </c>
      <c r="Q21" s="581">
        <f>Q22+Q23</f>
        <v>0</v>
      </c>
      <c r="R21" s="581">
        <f>R22+R23</f>
        <v>0</v>
      </c>
      <c r="S21" s="581">
        <f>S22+S23</f>
        <v>0</v>
      </c>
      <c r="T21" s="506" t="e">
        <f t="shared" ref="T21" si="28">U21+V21+W21</f>
        <v>#REF!</v>
      </c>
      <c r="U21" s="512" t="e">
        <f>#REF!</f>
        <v>#REF!</v>
      </c>
      <c r="V21" s="512" t="e">
        <f>#REF!</f>
        <v>#REF!</v>
      </c>
      <c r="W21" s="513">
        <v>0</v>
      </c>
      <c r="X21" s="506" t="e">
        <f t="shared" ref="X21" si="29">Y21+Z21+AA21</f>
        <v>#REF!</v>
      </c>
      <c r="Y21" s="514" t="e">
        <f>#REF!</f>
        <v>#REF!</v>
      </c>
      <c r="Z21" s="514" t="e">
        <f>#REF!</f>
        <v>#REF!</v>
      </c>
      <c r="AA21" s="514" t="e">
        <f>#REF!</f>
        <v>#REF!</v>
      </c>
      <c r="AB21" s="419"/>
      <c r="AC21" s="419"/>
      <c r="AF21" s="532"/>
      <c r="AG21" s="532"/>
      <c r="AH21" s="532"/>
    </row>
    <row r="22" spans="1:53" ht="75.75" customHeight="1" x14ac:dyDescent="0.2">
      <c r="A22" s="569" t="s">
        <v>456</v>
      </c>
      <c r="B22" s="570" t="s">
        <v>457</v>
      </c>
      <c r="C22" s="516" t="s">
        <v>529</v>
      </c>
      <c r="D22" s="520">
        <f t="shared" ref="D22:D24" si="30">E22+F22+G22</f>
        <v>107175.97</v>
      </c>
      <c r="E22" s="520">
        <f t="shared" si="14"/>
        <v>33714.97</v>
      </c>
      <c r="F22" s="520">
        <f t="shared" si="14"/>
        <v>62356.930000000008</v>
      </c>
      <c r="G22" s="520">
        <f t="shared" ref="G22:G24" si="31">K22+O22+S22+W22+AA22</f>
        <v>11104.07</v>
      </c>
      <c r="H22" s="520">
        <f t="shared" si="15"/>
        <v>107175.97</v>
      </c>
      <c r="I22" s="571">
        <v>33714.97</v>
      </c>
      <c r="J22" s="571">
        <f>66379.64+777.83-738.87-4061.67</f>
        <v>62356.930000000008</v>
      </c>
      <c r="K22" s="572">
        <f>12019.48-38.97-876.44</f>
        <v>11104.07</v>
      </c>
      <c r="L22" s="520">
        <f t="shared" si="16"/>
        <v>0</v>
      </c>
      <c r="M22" s="572"/>
      <c r="N22" s="572"/>
      <c r="O22" s="572"/>
      <c r="P22" s="520">
        <f t="shared" si="17"/>
        <v>0</v>
      </c>
      <c r="Q22" s="521"/>
      <c r="R22" s="521"/>
      <c r="S22" s="521"/>
      <c r="AF22" s="532"/>
      <c r="AG22" s="532"/>
      <c r="AH22" s="532"/>
    </row>
    <row r="23" spans="1:53" ht="144" x14ac:dyDescent="0.2">
      <c r="A23" s="73" t="s">
        <v>509</v>
      </c>
      <c r="B23" s="630" t="s">
        <v>508</v>
      </c>
      <c r="C23" s="633" t="s">
        <v>308</v>
      </c>
      <c r="D23" s="520">
        <f t="shared" si="30"/>
        <v>32468.870000000003</v>
      </c>
      <c r="E23" s="520">
        <f t="shared" si="14"/>
        <v>1867.05</v>
      </c>
      <c r="F23" s="520">
        <f t="shared" si="14"/>
        <v>29096.550000000003</v>
      </c>
      <c r="G23" s="520">
        <f t="shared" si="31"/>
        <v>1505.27</v>
      </c>
      <c r="H23" s="520">
        <f t="shared" si="15"/>
        <v>32468.870000000003</v>
      </c>
      <c r="I23" s="571">
        <v>1867.05</v>
      </c>
      <c r="J23" s="571">
        <f>29044.15+52.4</f>
        <v>29096.550000000003</v>
      </c>
      <c r="K23" s="572">
        <v>1505.27</v>
      </c>
      <c r="L23" s="520">
        <f t="shared" si="16"/>
        <v>0</v>
      </c>
      <c r="M23" s="572"/>
      <c r="N23" s="572"/>
      <c r="O23" s="572"/>
      <c r="P23" s="520">
        <f t="shared" si="17"/>
        <v>0</v>
      </c>
      <c r="Q23" s="521"/>
      <c r="R23" s="521"/>
      <c r="S23" s="521"/>
      <c r="AF23" s="532"/>
      <c r="AG23" s="532"/>
      <c r="AH23" s="532"/>
    </row>
    <row r="24" spans="1:53" ht="111" customHeight="1" x14ac:dyDescent="0.2">
      <c r="A24" s="448" t="s">
        <v>531</v>
      </c>
      <c r="B24" s="13" t="s">
        <v>530</v>
      </c>
      <c r="C24" s="13" t="s">
        <v>182</v>
      </c>
      <c r="D24" s="520">
        <f t="shared" si="30"/>
        <v>4938.1100000000006</v>
      </c>
      <c r="E24" s="520">
        <f t="shared" si="14"/>
        <v>0</v>
      </c>
      <c r="F24" s="520">
        <f t="shared" si="14"/>
        <v>4061.67</v>
      </c>
      <c r="G24" s="520">
        <f t="shared" si="31"/>
        <v>876.44</v>
      </c>
      <c r="H24" s="520">
        <f t="shared" si="15"/>
        <v>4938.1100000000006</v>
      </c>
      <c r="I24" s="571">
        <v>0</v>
      </c>
      <c r="J24" s="571">
        <v>4061.67</v>
      </c>
      <c r="K24" s="572">
        <v>876.44</v>
      </c>
      <c r="L24" s="520">
        <f t="shared" si="16"/>
        <v>0</v>
      </c>
      <c r="M24" s="646"/>
      <c r="N24" s="646"/>
      <c r="O24" s="646"/>
      <c r="P24" s="520">
        <f t="shared" si="17"/>
        <v>0</v>
      </c>
      <c r="Q24" s="647"/>
      <c r="R24" s="647"/>
      <c r="S24" s="647"/>
      <c r="AF24" s="532"/>
      <c r="AG24" s="532"/>
      <c r="AH24" s="532"/>
    </row>
    <row r="25" spans="1:53" x14ac:dyDescent="0.2">
      <c r="AF25" s="532"/>
      <c r="AG25" s="532"/>
      <c r="AH25" s="532"/>
    </row>
    <row r="26" spans="1:53" x14ac:dyDescent="0.2">
      <c r="AF26" s="532"/>
      <c r="AG26" s="532"/>
      <c r="AH26" s="532"/>
    </row>
    <row r="27" spans="1:53" x14ac:dyDescent="0.2">
      <c r="AF27" s="532"/>
      <c r="AG27" s="532"/>
      <c r="AH27" s="532"/>
    </row>
    <row r="28" spans="1:53" x14ac:dyDescent="0.2">
      <c r="AF28" s="532"/>
      <c r="AG28" s="532"/>
      <c r="AH28" s="532"/>
    </row>
    <row r="29" spans="1:53" x14ac:dyDescent="0.2">
      <c r="AF29" s="532"/>
      <c r="AG29" s="532"/>
      <c r="AH29" s="532"/>
    </row>
    <row r="30" spans="1:53" x14ac:dyDescent="0.2">
      <c r="AF30" s="532"/>
      <c r="AG30" s="532"/>
      <c r="AH30" s="532"/>
    </row>
    <row r="31" spans="1:53" x14ac:dyDescent="0.2">
      <c r="AF31" s="532"/>
      <c r="AG31" s="532"/>
      <c r="AH31" s="532"/>
    </row>
    <row r="32" spans="1:53" x14ac:dyDescent="0.2">
      <c r="AF32" s="532"/>
      <c r="AG32" s="532"/>
      <c r="AH32" s="532"/>
    </row>
    <row r="33" spans="1:34" x14ac:dyDescent="0.2">
      <c r="AF33" s="532"/>
      <c r="AG33" s="532"/>
      <c r="AH33" s="532"/>
    </row>
    <row r="34" spans="1:34" x14ac:dyDescent="0.2">
      <c r="AF34" s="532"/>
      <c r="AG34" s="532"/>
      <c r="AH34" s="532"/>
    </row>
    <row r="35" spans="1:34" x14ac:dyDescent="0.2">
      <c r="AF35" s="532"/>
      <c r="AG35" s="532"/>
      <c r="AH35" s="532"/>
    </row>
    <row r="36" spans="1:34" x14ac:dyDescent="0.2">
      <c r="AF36" s="532"/>
      <c r="AG36" s="532"/>
      <c r="AH36" s="532"/>
    </row>
    <row r="37" spans="1:34" x14ac:dyDescent="0.2">
      <c r="AF37" s="532"/>
      <c r="AG37" s="532"/>
      <c r="AH37" s="532"/>
    </row>
    <row r="38" spans="1:34" x14ac:dyDescent="0.2">
      <c r="A38" s="65"/>
      <c r="B38" s="65"/>
      <c r="F38" s="65"/>
      <c r="G38" s="65"/>
      <c r="H38" s="65"/>
      <c r="I38" s="65"/>
      <c r="J38" s="65"/>
      <c r="K38" s="65"/>
      <c r="P38" s="65"/>
      <c r="Q38" s="65"/>
      <c r="R38" s="65"/>
      <c r="S38" s="65"/>
      <c r="T38" s="65"/>
      <c r="U38" s="65"/>
      <c r="V38" s="65"/>
      <c r="W38" s="65"/>
      <c r="AF38" s="532"/>
      <c r="AG38" s="532"/>
      <c r="AH38" s="532"/>
    </row>
    <row r="39" spans="1:34" x14ac:dyDescent="0.2">
      <c r="A39" s="65"/>
      <c r="B39" s="65"/>
      <c r="F39" s="65"/>
      <c r="G39" s="65"/>
      <c r="H39" s="65"/>
      <c r="I39" s="65"/>
      <c r="J39" s="65"/>
      <c r="K39" s="65"/>
      <c r="P39" s="65"/>
      <c r="Q39" s="65"/>
      <c r="R39" s="65"/>
      <c r="S39" s="65"/>
      <c r="T39" s="65"/>
      <c r="U39" s="65"/>
      <c r="V39" s="65"/>
      <c r="W39" s="65"/>
      <c r="AF39" s="532"/>
      <c r="AG39" s="532"/>
      <c r="AH39" s="532"/>
    </row>
    <row r="40" spans="1:34" x14ac:dyDescent="0.2">
      <c r="A40" s="65"/>
      <c r="B40" s="65"/>
      <c r="F40" s="65"/>
      <c r="G40" s="65"/>
      <c r="H40" s="65"/>
      <c r="I40" s="65"/>
      <c r="J40" s="65"/>
      <c r="K40" s="65"/>
      <c r="P40" s="65"/>
      <c r="Q40" s="65"/>
      <c r="R40" s="65"/>
      <c r="S40" s="65"/>
      <c r="T40" s="65"/>
      <c r="U40" s="65"/>
      <c r="V40" s="65"/>
      <c r="W40" s="65"/>
      <c r="AF40" s="532"/>
      <c r="AG40" s="532"/>
      <c r="AH40" s="532"/>
    </row>
    <row r="41" spans="1:34" x14ac:dyDescent="0.2">
      <c r="A41" s="65"/>
      <c r="B41" s="65"/>
      <c r="F41" s="65"/>
      <c r="G41" s="65"/>
      <c r="H41" s="65"/>
      <c r="I41" s="65"/>
      <c r="J41" s="65"/>
      <c r="K41" s="65"/>
      <c r="P41" s="65"/>
      <c r="Q41" s="65"/>
      <c r="R41" s="65"/>
      <c r="S41" s="65"/>
      <c r="T41" s="65"/>
      <c r="U41" s="65"/>
      <c r="V41" s="65"/>
      <c r="W41" s="65"/>
    </row>
    <row r="42" spans="1:34" x14ac:dyDescent="0.2">
      <c r="A42" s="65"/>
      <c r="B42" s="65"/>
      <c r="F42" s="65"/>
      <c r="G42" s="65"/>
      <c r="H42" s="65"/>
      <c r="I42" s="65"/>
      <c r="J42" s="65"/>
      <c r="K42" s="65"/>
      <c r="P42" s="65"/>
      <c r="Q42" s="65"/>
      <c r="R42" s="65"/>
      <c r="S42" s="65"/>
      <c r="T42" s="65"/>
      <c r="U42" s="65"/>
      <c r="V42" s="65"/>
      <c r="W42" s="65"/>
    </row>
    <row r="43" spans="1:34" x14ac:dyDescent="0.2">
      <c r="A43" s="65"/>
      <c r="B43" s="65"/>
      <c r="F43" s="65"/>
      <c r="G43" s="65"/>
      <c r="H43" s="65"/>
      <c r="I43" s="65"/>
      <c r="J43" s="65"/>
      <c r="K43" s="65"/>
      <c r="P43" s="65"/>
      <c r="Q43" s="65"/>
      <c r="R43" s="65"/>
      <c r="S43" s="65"/>
      <c r="T43" s="65"/>
      <c r="U43" s="65"/>
      <c r="V43" s="65"/>
      <c r="W43" s="65"/>
    </row>
    <row r="44" spans="1:34" x14ac:dyDescent="0.2">
      <c r="A44" s="65"/>
      <c r="B44" s="65"/>
      <c r="F44" s="65"/>
      <c r="G44" s="65"/>
      <c r="H44" s="65"/>
      <c r="I44" s="65"/>
      <c r="J44" s="65"/>
      <c r="K44" s="65"/>
      <c r="P44" s="65"/>
      <c r="Q44" s="65"/>
      <c r="R44" s="65"/>
      <c r="S44" s="65"/>
      <c r="T44" s="65"/>
      <c r="U44" s="65"/>
      <c r="V44" s="65"/>
      <c r="W44" s="65"/>
    </row>
    <row r="45" spans="1:34" x14ac:dyDescent="0.2">
      <c r="A45" s="65"/>
      <c r="B45" s="65"/>
      <c r="F45" s="65"/>
      <c r="G45" s="65"/>
      <c r="H45" s="65"/>
      <c r="I45" s="65"/>
      <c r="J45" s="65"/>
      <c r="K45" s="65"/>
      <c r="P45" s="65"/>
      <c r="Q45" s="65"/>
      <c r="R45" s="65"/>
      <c r="S45" s="65"/>
      <c r="T45" s="65"/>
      <c r="U45" s="65"/>
      <c r="V45" s="65"/>
      <c r="W45" s="65"/>
    </row>
    <row r="46" spans="1:34" x14ac:dyDescent="0.2">
      <c r="A46" s="65"/>
      <c r="B46" s="65"/>
      <c r="F46" s="65"/>
      <c r="G46" s="65"/>
      <c r="H46" s="65"/>
      <c r="I46" s="65"/>
      <c r="J46" s="65"/>
      <c r="K46" s="65"/>
      <c r="P46" s="65"/>
      <c r="Q46" s="65"/>
      <c r="R46" s="65"/>
      <c r="S46" s="65"/>
      <c r="T46" s="65"/>
      <c r="U46" s="65"/>
      <c r="V46" s="65"/>
      <c r="W46" s="65"/>
    </row>
    <row r="47" spans="1:34" x14ac:dyDescent="0.2">
      <c r="A47" s="65"/>
      <c r="B47" s="65"/>
      <c r="F47" s="65"/>
      <c r="G47" s="65"/>
      <c r="H47" s="65"/>
      <c r="I47" s="65"/>
      <c r="J47" s="65"/>
      <c r="K47" s="65"/>
      <c r="P47" s="65"/>
      <c r="Q47" s="65"/>
      <c r="R47" s="65"/>
      <c r="S47" s="65"/>
      <c r="T47" s="65"/>
      <c r="U47" s="65"/>
      <c r="V47" s="65"/>
      <c r="W47" s="65"/>
    </row>
    <row r="48" spans="1:34" x14ac:dyDescent="0.2">
      <c r="A48" s="65"/>
      <c r="B48" s="65"/>
      <c r="F48" s="65"/>
      <c r="G48" s="65"/>
      <c r="H48" s="65"/>
      <c r="I48" s="65"/>
      <c r="J48" s="65"/>
      <c r="K48" s="65"/>
      <c r="P48" s="65"/>
      <c r="Q48" s="65"/>
      <c r="R48" s="65"/>
      <c r="S48" s="65"/>
      <c r="T48" s="65"/>
      <c r="U48" s="65"/>
      <c r="V48" s="65"/>
      <c r="W48" s="65"/>
    </row>
    <row r="49" spans="1:23" x14ac:dyDescent="0.2">
      <c r="A49" s="65"/>
      <c r="B49" s="65"/>
      <c r="F49" s="65"/>
      <c r="G49" s="65"/>
      <c r="H49" s="65"/>
      <c r="I49" s="65"/>
      <c r="J49" s="65"/>
      <c r="K49" s="65"/>
      <c r="P49" s="65"/>
      <c r="Q49" s="65"/>
      <c r="R49" s="65"/>
      <c r="S49" s="65"/>
      <c r="T49" s="65"/>
      <c r="U49" s="65"/>
      <c r="V49" s="65"/>
      <c r="W49" s="65"/>
    </row>
    <row r="50" spans="1:23" x14ac:dyDescent="0.2">
      <c r="A50" s="65"/>
      <c r="B50" s="65"/>
      <c r="F50" s="65"/>
      <c r="G50" s="65"/>
      <c r="H50" s="65"/>
      <c r="I50" s="65"/>
      <c r="J50" s="65"/>
      <c r="K50" s="65"/>
      <c r="P50" s="65"/>
      <c r="Q50" s="65"/>
      <c r="R50" s="65"/>
      <c r="S50" s="65"/>
      <c r="T50" s="65"/>
      <c r="U50" s="65"/>
      <c r="V50" s="65"/>
      <c r="W50" s="65"/>
    </row>
    <row r="51" spans="1:23" x14ac:dyDescent="0.2">
      <c r="A51" s="65"/>
      <c r="B51" s="65"/>
      <c r="F51" s="65"/>
      <c r="G51" s="65"/>
      <c r="H51" s="65"/>
      <c r="I51" s="65"/>
      <c r="J51" s="65"/>
      <c r="K51" s="65"/>
      <c r="P51" s="65"/>
      <c r="Q51" s="65"/>
      <c r="R51" s="65"/>
      <c r="S51" s="65"/>
      <c r="T51" s="65"/>
      <c r="U51" s="65"/>
      <c r="V51" s="65"/>
      <c r="W51" s="65"/>
    </row>
    <row r="52" spans="1:23" x14ac:dyDescent="0.2">
      <c r="A52" s="65"/>
      <c r="B52" s="65"/>
      <c r="F52" s="65"/>
      <c r="G52" s="65"/>
      <c r="H52" s="65"/>
      <c r="I52" s="65"/>
      <c r="J52" s="65"/>
      <c r="K52" s="65"/>
      <c r="P52" s="65"/>
      <c r="Q52" s="65"/>
      <c r="R52" s="65"/>
      <c r="S52" s="65"/>
      <c r="T52" s="65"/>
      <c r="U52" s="65"/>
      <c r="V52" s="65"/>
      <c r="W52" s="65"/>
    </row>
    <row r="53" spans="1:23" x14ac:dyDescent="0.2">
      <c r="A53" s="65"/>
      <c r="B53" s="65"/>
      <c r="F53" s="65"/>
      <c r="G53" s="65"/>
      <c r="H53" s="65"/>
      <c r="I53" s="65"/>
      <c r="J53" s="65"/>
      <c r="K53" s="65"/>
      <c r="P53" s="65"/>
      <c r="Q53" s="65"/>
      <c r="R53" s="65"/>
      <c r="S53" s="65"/>
      <c r="T53" s="65"/>
      <c r="U53" s="65"/>
      <c r="V53" s="65"/>
      <c r="W53" s="65"/>
    </row>
    <row r="54" spans="1:23" x14ac:dyDescent="0.2">
      <c r="A54" s="65"/>
      <c r="B54" s="65"/>
      <c r="F54" s="65"/>
      <c r="G54" s="65"/>
      <c r="H54" s="65"/>
      <c r="I54" s="65"/>
      <c r="J54" s="65"/>
      <c r="K54" s="65"/>
      <c r="P54" s="65"/>
      <c r="Q54" s="65"/>
      <c r="R54" s="65"/>
      <c r="S54" s="65"/>
      <c r="T54" s="65"/>
      <c r="U54" s="65"/>
      <c r="V54" s="65"/>
      <c r="W54" s="65"/>
    </row>
    <row r="55" spans="1:23" x14ac:dyDescent="0.2">
      <c r="A55" s="65"/>
      <c r="B55" s="65"/>
      <c r="F55" s="65"/>
      <c r="G55" s="65"/>
      <c r="H55" s="65"/>
      <c r="I55" s="65"/>
      <c r="J55" s="65"/>
      <c r="K55" s="65"/>
      <c r="P55" s="65"/>
      <c r="Q55" s="65"/>
      <c r="R55" s="65"/>
      <c r="S55" s="65"/>
      <c r="T55" s="65"/>
      <c r="U55" s="65"/>
      <c r="V55" s="65"/>
      <c r="W55" s="65"/>
    </row>
    <row r="56" spans="1:23" x14ac:dyDescent="0.2">
      <c r="A56" s="65"/>
      <c r="B56" s="65"/>
      <c r="F56" s="65"/>
      <c r="G56" s="65"/>
      <c r="H56" s="65"/>
      <c r="I56" s="65"/>
      <c r="J56" s="65"/>
      <c r="K56" s="65"/>
      <c r="P56" s="65"/>
      <c r="Q56" s="65"/>
      <c r="R56" s="65"/>
      <c r="S56" s="65"/>
      <c r="T56" s="65"/>
      <c r="U56" s="65"/>
      <c r="V56" s="65"/>
      <c r="W56" s="65"/>
    </row>
    <row r="57" spans="1:23" x14ac:dyDescent="0.2">
      <c r="A57" s="65"/>
      <c r="B57" s="65"/>
      <c r="F57" s="65"/>
      <c r="G57" s="65"/>
      <c r="H57" s="65"/>
      <c r="I57" s="65"/>
      <c r="J57" s="65"/>
      <c r="K57" s="65"/>
      <c r="P57" s="65"/>
      <c r="Q57" s="65"/>
      <c r="R57" s="65"/>
      <c r="S57" s="65"/>
      <c r="T57" s="65"/>
      <c r="U57" s="65"/>
      <c r="V57" s="65"/>
      <c r="W57" s="65"/>
    </row>
    <row r="58" spans="1:23" x14ac:dyDescent="0.2">
      <c r="A58" s="65"/>
      <c r="B58" s="65"/>
      <c r="F58" s="65"/>
      <c r="G58" s="65"/>
      <c r="H58" s="65"/>
      <c r="I58" s="65"/>
      <c r="J58" s="65"/>
      <c r="K58" s="65"/>
      <c r="P58" s="65"/>
      <c r="Q58" s="65"/>
      <c r="R58" s="65"/>
      <c r="S58" s="65"/>
      <c r="T58" s="65"/>
      <c r="U58" s="65"/>
      <c r="V58" s="65"/>
      <c r="W58" s="65"/>
    </row>
    <row r="59" spans="1:23" x14ac:dyDescent="0.2">
      <c r="A59" s="65"/>
      <c r="B59" s="65"/>
      <c r="F59" s="65"/>
      <c r="G59" s="65"/>
      <c r="H59" s="65"/>
      <c r="I59" s="65"/>
      <c r="J59" s="65"/>
      <c r="K59" s="65"/>
      <c r="P59" s="65"/>
      <c r="Q59" s="65"/>
      <c r="R59" s="65"/>
      <c r="S59" s="65"/>
      <c r="T59" s="65"/>
      <c r="U59" s="65"/>
      <c r="V59" s="65"/>
      <c r="W59" s="65"/>
    </row>
    <row r="60" spans="1:23" x14ac:dyDescent="0.2">
      <c r="A60" s="65"/>
      <c r="B60" s="65"/>
      <c r="F60" s="65"/>
      <c r="G60" s="65"/>
      <c r="H60" s="65"/>
      <c r="I60" s="65"/>
      <c r="J60" s="65"/>
      <c r="K60" s="65"/>
      <c r="P60" s="65"/>
      <c r="Q60" s="65"/>
      <c r="R60" s="65"/>
      <c r="S60" s="65"/>
      <c r="T60" s="65"/>
      <c r="U60" s="65"/>
      <c r="V60" s="65"/>
      <c r="W60" s="65"/>
    </row>
    <row r="61" spans="1:23" x14ac:dyDescent="0.2">
      <c r="A61" s="65"/>
      <c r="B61" s="65"/>
      <c r="F61" s="65"/>
      <c r="G61" s="65"/>
      <c r="H61" s="65"/>
      <c r="I61" s="65"/>
      <c r="J61" s="65"/>
      <c r="K61" s="65"/>
      <c r="P61" s="65"/>
      <c r="Q61" s="65"/>
      <c r="R61" s="65"/>
      <c r="S61" s="65"/>
      <c r="T61" s="65"/>
      <c r="U61" s="65"/>
      <c r="V61" s="65"/>
      <c r="W61" s="65"/>
    </row>
    <row r="62" spans="1:23" x14ac:dyDescent="0.2">
      <c r="A62" s="65"/>
      <c r="B62" s="65"/>
      <c r="F62" s="65"/>
      <c r="G62" s="65"/>
      <c r="H62" s="65"/>
      <c r="I62" s="65"/>
      <c r="J62" s="65"/>
      <c r="K62" s="65"/>
      <c r="P62" s="65"/>
      <c r="Q62" s="65"/>
      <c r="R62" s="65"/>
      <c r="S62" s="65"/>
      <c r="T62" s="65"/>
      <c r="U62" s="65"/>
      <c r="V62" s="65"/>
      <c r="W62" s="65"/>
    </row>
    <row r="63" spans="1:23" x14ac:dyDescent="0.2">
      <c r="A63" s="65"/>
      <c r="B63" s="65"/>
      <c r="F63" s="65"/>
      <c r="G63" s="65"/>
      <c r="H63" s="65"/>
      <c r="I63" s="65"/>
      <c r="J63" s="65"/>
      <c r="K63" s="65"/>
      <c r="P63" s="65"/>
      <c r="Q63" s="65"/>
      <c r="R63" s="65"/>
      <c r="S63" s="65"/>
      <c r="T63" s="65"/>
      <c r="U63" s="65"/>
      <c r="V63" s="65"/>
      <c r="W63" s="65"/>
    </row>
    <row r="64" spans="1:23" x14ac:dyDescent="0.2">
      <c r="A64" s="65"/>
      <c r="B64" s="65"/>
      <c r="F64" s="65"/>
      <c r="G64" s="65"/>
      <c r="H64" s="65"/>
      <c r="I64" s="65"/>
      <c r="J64" s="65"/>
      <c r="K64" s="65"/>
      <c r="P64" s="65"/>
      <c r="Q64" s="65"/>
      <c r="R64" s="65"/>
      <c r="S64" s="65"/>
      <c r="T64" s="65"/>
      <c r="U64" s="65"/>
      <c r="V64" s="65"/>
      <c r="W64" s="65"/>
    </row>
    <row r="65" spans="1:23" x14ac:dyDescent="0.2">
      <c r="A65" s="65"/>
      <c r="B65" s="65"/>
      <c r="F65" s="65"/>
      <c r="G65" s="65"/>
      <c r="H65" s="65"/>
      <c r="I65" s="65"/>
      <c r="J65" s="65"/>
      <c r="K65" s="65"/>
      <c r="P65" s="65"/>
      <c r="Q65" s="65"/>
      <c r="R65" s="65"/>
      <c r="S65" s="65"/>
      <c r="T65" s="65"/>
      <c r="U65" s="65"/>
      <c r="V65" s="65"/>
      <c r="W65" s="65"/>
    </row>
    <row r="66" spans="1:23" x14ac:dyDescent="0.2">
      <c r="A66" s="65"/>
      <c r="B66" s="65"/>
      <c r="F66" s="65"/>
      <c r="G66" s="65"/>
      <c r="H66" s="65"/>
      <c r="I66" s="65"/>
      <c r="J66" s="65"/>
      <c r="K66" s="65"/>
      <c r="P66" s="65"/>
      <c r="Q66" s="65"/>
      <c r="R66" s="65"/>
      <c r="S66" s="65"/>
      <c r="T66" s="65"/>
      <c r="U66" s="65"/>
      <c r="V66" s="65"/>
      <c r="W66" s="65"/>
    </row>
    <row r="67" spans="1:23" x14ac:dyDescent="0.2">
      <c r="A67" s="65"/>
      <c r="B67" s="65"/>
      <c r="F67" s="65"/>
      <c r="G67" s="65"/>
      <c r="H67" s="65"/>
      <c r="I67" s="65"/>
      <c r="J67" s="65"/>
      <c r="K67" s="65"/>
      <c r="P67" s="65"/>
      <c r="Q67" s="65"/>
      <c r="R67" s="65"/>
      <c r="S67" s="65"/>
      <c r="T67" s="65"/>
      <c r="U67" s="65"/>
      <c r="V67" s="65"/>
      <c r="W67" s="65"/>
    </row>
    <row r="68" spans="1:23" x14ac:dyDescent="0.2">
      <c r="A68" s="65"/>
      <c r="B68" s="65"/>
      <c r="F68" s="65"/>
      <c r="G68" s="65"/>
      <c r="H68" s="65"/>
      <c r="I68" s="65"/>
      <c r="J68" s="65"/>
      <c r="K68" s="65"/>
      <c r="P68" s="65"/>
      <c r="Q68" s="65"/>
      <c r="R68" s="65"/>
      <c r="S68" s="65"/>
      <c r="T68" s="65"/>
      <c r="U68" s="65"/>
      <c r="V68" s="65"/>
      <c r="W68" s="65"/>
    </row>
    <row r="69" spans="1:23" x14ac:dyDescent="0.2">
      <c r="A69" s="65"/>
      <c r="B69" s="65"/>
      <c r="F69" s="65"/>
      <c r="G69" s="65"/>
      <c r="H69" s="65"/>
      <c r="I69" s="65"/>
      <c r="J69" s="65"/>
      <c r="K69" s="65"/>
      <c r="P69" s="65"/>
      <c r="Q69" s="65"/>
      <c r="R69" s="65"/>
      <c r="S69" s="65"/>
      <c r="T69" s="65"/>
      <c r="U69" s="65"/>
      <c r="V69" s="65"/>
      <c r="W69" s="65"/>
    </row>
    <row r="70" spans="1:23" x14ac:dyDescent="0.2">
      <c r="A70" s="65"/>
      <c r="B70" s="65"/>
      <c r="F70" s="65"/>
      <c r="G70" s="65"/>
      <c r="H70" s="65"/>
      <c r="I70" s="65"/>
      <c r="J70" s="65"/>
      <c r="K70" s="65"/>
      <c r="P70" s="65"/>
      <c r="Q70" s="65"/>
      <c r="R70" s="65"/>
      <c r="S70" s="65"/>
      <c r="T70" s="65"/>
      <c r="U70" s="65"/>
      <c r="V70" s="65"/>
      <c r="W70" s="65"/>
    </row>
    <row r="71" spans="1:23" x14ac:dyDescent="0.2">
      <c r="A71" s="65"/>
      <c r="B71" s="65"/>
      <c r="F71" s="65"/>
      <c r="G71" s="65"/>
      <c r="H71" s="65"/>
      <c r="I71" s="65"/>
      <c r="J71" s="65"/>
      <c r="K71" s="65"/>
      <c r="P71" s="65"/>
      <c r="Q71" s="65"/>
      <c r="R71" s="65"/>
      <c r="S71" s="65"/>
      <c r="T71" s="65"/>
      <c r="U71" s="65"/>
      <c r="V71" s="65"/>
      <c r="W71" s="65"/>
    </row>
    <row r="72" spans="1:23" x14ac:dyDescent="0.2">
      <c r="A72" s="65"/>
      <c r="B72" s="65"/>
      <c r="F72" s="65"/>
      <c r="G72" s="65"/>
      <c r="H72" s="65"/>
      <c r="I72" s="65"/>
      <c r="J72" s="65"/>
      <c r="K72" s="65"/>
      <c r="P72" s="65"/>
      <c r="Q72" s="65"/>
      <c r="R72" s="65"/>
      <c r="S72" s="65"/>
      <c r="T72" s="65"/>
      <c r="U72" s="65"/>
      <c r="V72" s="65"/>
      <c r="W72" s="65"/>
    </row>
    <row r="73" spans="1:23" x14ac:dyDescent="0.2">
      <c r="A73" s="65"/>
      <c r="B73" s="65"/>
      <c r="F73" s="65"/>
      <c r="G73" s="65"/>
      <c r="H73" s="65"/>
      <c r="I73" s="65"/>
      <c r="J73" s="65"/>
      <c r="K73" s="65"/>
      <c r="P73" s="65"/>
      <c r="Q73" s="65"/>
      <c r="R73" s="65"/>
      <c r="S73" s="65"/>
      <c r="T73" s="65"/>
      <c r="U73" s="65"/>
      <c r="V73" s="65"/>
      <c r="W73" s="65"/>
    </row>
    <row r="74" spans="1:23" x14ac:dyDescent="0.2">
      <c r="A74" s="65"/>
      <c r="B74" s="65"/>
      <c r="F74" s="65"/>
      <c r="G74" s="65"/>
      <c r="H74" s="65"/>
      <c r="I74" s="65"/>
      <c r="J74" s="65"/>
      <c r="K74" s="65"/>
      <c r="P74" s="65"/>
      <c r="Q74" s="65"/>
      <c r="R74" s="65"/>
      <c r="S74" s="65"/>
      <c r="T74" s="65"/>
      <c r="U74" s="65"/>
      <c r="V74" s="65"/>
      <c r="W74" s="65"/>
    </row>
    <row r="75" spans="1:23" x14ac:dyDescent="0.2">
      <c r="A75" s="65"/>
      <c r="B75" s="65"/>
      <c r="F75" s="65"/>
      <c r="G75" s="65"/>
      <c r="H75" s="65"/>
      <c r="I75" s="65"/>
      <c r="J75" s="65"/>
      <c r="K75" s="65"/>
      <c r="P75" s="65"/>
      <c r="Q75" s="65"/>
      <c r="R75" s="65"/>
      <c r="S75" s="65"/>
      <c r="T75" s="65"/>
      <c r="U75" s="65"/>
      <c r="V75" s="65"/>
      <c r="W75" s="65"/>
    </row>
    <row r="76" spans="1:23" x14ac:dyDescent="0.2">
      <c r="A76" s="65"/>
      <c r="B76" s="65"/>
      <c r="F76" s="65"/>
      <c r="G76" s="65"/>
      <c r="H76" s="65"/>
      <c r="I76" s="65"/>
      <c r="J76" s="65"/>
      <c r="K76" s="65"/>
      <c r="P76" s="65"/>
      <c r="Q76" s="65"/>
      <c r="R76" s="65"/>
      <c r="S76" s="65"/>
      <c r="T76" s="65"/>
      <c r="U76" s="65"/>
      <c r="V76" s="65"/>
      <c r="W76" s="65"/>
    </row>
    <row r="77" spans="1:23" x14ac:dyDescent="0.2">
      <c r="A77" s="65"/>
      <c r="B77" s="65"/>
      <c r="F77" s="65"/>
      <c r="G77" s="65"/>
      <c r="H77" s="65"/>
      <c r="I77" s="65"/>
      <c r="J77" s="65"/>
      <c r="K77" s="65"/>
      <c r="P77" s="65"/>
      <c r="Q77" s="65"/>
      <c r="R77" s="65"/>
      <c r="S77" s="65"/>
      <c r="T77" s="65"/>
      <c r="U77" s="65"/>
      <c r="V77" s="65"/>
      <c r="W77" s="65"/>
    </row>
    <row r="78" spans="1:23" x14ac:dyDescent="0.2">
      <c r="A78" s="65"/>
      <c r="B78" s="65"/>
      <c r="F78" s="65"/>
      <c r="G78" s="65"/>
      <c r="H78" s="65"/>
      <c r="I78" s="65"/>
      <c r="J78" s="65"/>
      <c r="K78" s="65"/>
      <c r="P78" s="65"/>
      <c r="Q78" s="65"/>
      <c r="R78" s="65"/>
      <c r="S78" s="65"/>
      <c r="T78" s="65"/>
      <c r="U78" s="65"/>
      <c r="V78" s="65"/>
      <c r="W78" s="65"/>
    </row>
    <row r="79" spans="1:23" x14ac:dyDescent="0.2">
      <c r="A79" s="65"/>
      <c r="B79" s="65"/>
      <c r="F79" s="65"/>
      <c r="G79" s="65"/>
      <c r="H79" s="65"/>
      <c r="I79" s="65"/>
      <c r="J79" s="65"/>
      <c r="K79" s="65"/>
      <c r="P79" s="65"/>
      <c r="Q79" s="65"/>
      <c r="R79" s="65"/>
      <c r="S79" s="65"/>
      <c r="T79" s="65"/>
      <c r="U79" s="65"/>
      <c r="V79" s="65"/>
      <c r="W79" s="65"/>
    </row>
    <row r="80" spans="1:23" x14ac:dyDescent="0.2">
      <c r="A80" s="65"/>
      <c r="B80" s="65"/>
      <c r="F80" s="65"/>
      <c r="G80" s="65"/>
      <c r="H80" s="65"/>
      <c r="I80" s="65"/>
      <c r="J80" s="65"/>
      <c r="K80" s="65"/>
      <c r="P80" s="65"/>
      <c r="Q80" s="65"/>
      <c r="R80" s="65"/>
      <c r="S80" s="65"/>
      <c r="T80" s="65"/>
      <c r="U80" s="65"/>
      <c r="V80" s="65"/>
      <c r="W80" s="65"/>
    </row>
    <row r="81" spans="1:23" x14ac:dyDescent="0.2">
      <c r="A81" s="65"/>
      <c r="B81" s="65"/>
      <c r="F81" s="65"/>
      <c r="G81" s="65"/>
      <c r="H81" s="65"/>
      <c r="I81" s="65"/>
      <c r="J81" s="65"/>
      <c r="K81" s="65"/>
      <c r="P81" s="65"/>
      <c r="Q81" s="65"/>
      <c r="R81" s="65"/>
      <c r="S81" s="65"/>
      <c r="T81" s="65"/>
      <c r="U81" s="65"/>
      <c r="V81" s="65"/>
      <c r="W81" s="65"/>
    </row>
    <row r="82" spans="1:23" x14ac:dyDescent="0.2">
      <c r="A82" s="65"/>
      <c r="B82" s="65"/>
      <c r="F82" s="65"/>
      <c r="G82" s="65"/>
      <c r="H82" s="65"/>
      <c r="I82" s="65"/>
      <c r="J82" s="65"/>
      <c r="K82" s="65"/>
      <c r="P82" s="65"/>
      <c r="Q82" s="65"/>
      <c r="R82" s="65"/>
      <c r="S82" s="65"/>
      <c r="T82" s="65"/>
      <c r="U82" s="65"/>
      <c r="V82" s="65"/>
      <c r="W82" s="65"/>
    </row>
    <row r="83" spans="1:23" x14ac:dyDescent="0.2">
      <c r="A83" s="65"/>
      <c r="B83" s="65"/>
      <c r="F83" s="65"/>
      <c r="G83" s="65"/>
      <c r="H83" s="65"/>
      <c r="I83" s="65"/>
      <c r="J83" s="65"/>
      <c r="K83" s="65"/>
      <c r="P83" s="65"/>
      <c r="Q83" s="65"/>
      <c r="R83" s="65"/>
      <c r="S83" s="65"/>
      <c r="T83" s="65"/>
      <c r="U83" s="65"/>
      <c r="V83" s="65"/>
      <c r="W83" s="65"/>
    </row>
    <row r="84" spans="1:23" x14ac:dyDescent="0.2">
      <c r="A84" s="65"/>
      <c r="B84" s="65"/>
      <c r="F84" s="65"/>
      <c r="G84" s="65"/>
      <c r="H84" s="65"/>
      <c r="I84" s="65"/>
      <c r="J84" s="65"/>
      <c r="K84" s="65"/>
      <c r="P84" s="65"/>
      <c r="Q84" s="65"/>
      <c r="R84" s="65"/>
      <c r="S84" s="65"/>
      <c r="T84" s="65"/>
      <c r="U84" s="65"/>
      <c r="V84" s="65"/>
      <c r="W84" s="65"/>
    </row>
    <row r="85" spans="1:23" x14ac:dyDescent="0.2">
      <c r="A85" s="65"/>
      <c r="B85" s="65"/>
      <c r="F85" s="65"/>
      <c r="G85" s="65"/>
      <c r="H85" s="65"/>
      <c r="I85" s="65"/>
      <c r="J85" s="65"/>
      <c r="K85" s="65"/>
      <c r="P85" s="65"/>
      <c r="Q85" s="65"/>
      <c r="R85" s="65"/>
      <c r="S85" s="65"/>
      <c r="T85" s="65"/>
      <c r="U85" s="65"/>
      <c r="V85" s="65"/>
      <c r="W85" s="65"/>
    </row>
    <row r="86" spans="1:23" x14ac:dyDescent="0.2">
      <c r="A86" s="65"/>
      <c r="B86" s="65"/>
      <c r="F86" s="65"/>
      <c r="G86" s="65"/>
      <c r="H86" s="65"/>
      <c r="I86" s="65"/>
      <c r="J86" s="65"/>
      <c r="K86" s="65"/>
      <c r="P86" s="65"/>
      <c r="Q86" s="65"/>
      <c r="R86" s="65"/>
      <c r="S86" s="65"/>
      <c r="T86" s="65"/>
      <c r="U86" s="65"/>
      <c r="V86" s="65"/>
      <c r="W86" s="65"/>
    </row>
    <row r="87" spans="1:23" x14ac:dyDescent="0.2">
      <c r="A87" s="65"/>
      <c r="B87" s="65"/>
      <c r="F87" s="65"/>
      <c r="G87" s="65"/>
      <c r="H87" s="65"/>
      <c r="I87" s="65"/>
      <c r="J87" s="65"/>
      <c r="K87" s="65"/>
      <c r="P87" s="65"/>
      <c r="Q87" s="65"/>
      <c r="R87" s="65"/>
      <c r="S87" s="65"/>
      <c r="T87" s="65"/>
      <c r="U87" s="65"/>
      <c r="V87" s="65"/>
      <c r="W87" s="65"/>
    </row>
    <row r="88" spans="1:23" x14ac:dyDescent="0.2">
      <c r="A88" s="65"/>
      <c r="B88" s="65"/>
      <c r="F88" s="65"/>
      <c r="G88" s="65"/>
      <c r="H88" s="65"/>
      <c r="I88" s="65"/>
      <c r="J88" s="65"/>
      <c r="K88" s="65"/>
      <c r="P88" s="65"/>
      <c r="Q88" s="65"/>
      <c r="R88" s="65"/>
      <c r="S88" s="65"/>
      <c r="T88" s="65"/>
      <c r="U88" s="65"/>
      <c r="V88" s="65"/>
      <c r="W88" s="65"/>
    </row>
    <row r="89" spans="1:23" x14ac:dyDescent="0.2">
      <c r="A89" s="65"/>
      <c r="B89" s="65"/>
      <c r="F89" s="65"/>
      <c r="G89" s="65"/>
      <c r="H89" s="65"/>
      <c r="I89" s="65"/>
      <c r="J89" s="65"/>
      <c r="K89" s="65"/>
      <c r="P89" s="65"/>
      <c r="Q89" s="65"/>
      <c r="R89" s="65"/>
      <c r="S89" s="65"/>
      <c r="T89" s="65"/>
      <c r="U89" s="65"/>
      <c r="V89" s="65"/>
      <c r="W89" s="65"/>
    </row>
    <row r="90" spans="1:23" x14ac:dyDescent="0.2">
      <c r="A90" s="65"/>
      <c r="B90" s="65"/>
      <c r="F90" s="65"/>
      <c r="G90" s="65"/>
      <c r="H90" s="65"/>
      <c r="I90" s="65"/>
      <c r="J90" s="65"/>
      <c r="K90" s="65"/>
      <c r="P90" s="65"/>
      <c r="Q90" s="65"/>
      <c r="R90" s="65"/>
      <c r="S90" s="65"/>
      <c r="T90" s="65"/>
      <c r="U90" s="65"/>
      <c r="V90" s="65"/>
      <c r="W90" s="65"/>
    </row>
    <row r="91" spans="1:23" x14ac:dyDescent="0.2">
      <c r="A91" s="65"/>
      <c r="B91" s="65"/>
      <c r="F91" s="65"/>
      <c r="G91" s="65"/>
      <c r="H91" s="65"/>
      <c r="I91" s="65"/>
      <c r="J91" s="65"/>
      <c r="K91" s="65"/>
      <c r="P91" s="65"/>
      <c r="Q91" s="65"/>
      <c r="R91" s="65"/>
      <c r="S91" s="65"/>
      <c r="T91" s="65"/>
      <c r="U91" s="65"/>
      <c r="V91" s="65"/>
      <c r="W91" s="65"/>
    </row>
    <row r="92" spans="1:23" x14ac:dyDescent="0.2">
      <c r="A92" s="65"/>
      <c r="B92" s="65"/>
      <c r="F92" s="65"/>
      <c r="G92" s="65"/>
      <c r="H92" s="65"/>
      <c r="I92" s="65"/>
      <c r="J92" s="65"/>
      <c r="K92" s="65"/>
      <c r="P92" s="65"/>
      <c r="Q92" s="65"/>
      <c r="R92" s="65"/>
      <c r="S92" s="65"/>
      <c r="T92" s="65"/>
      <c r="U92" s="65"/>
      <c r="V92" s="65"/>
      <c r="W92" s="65"/>
    </row>
    <row r="93" spans="1:23" x14ac:dyDescent="0.2">
      <c r="A93" s="65"/>
      <c r="B93" s="65"/>
      <c r="F93" s="65"/>
      <c r="G93" s="65"/>
      <c r="H93" s="65"/>
      <c r="I93" s="65"/>
      <c r="J93" s="65"/>
      <c r="K93" s="65"/>
      <c r="P93" s="65"/>
      <c r="Q93" s="65"/>
      <c r="R93" s="65"/>
      <c r="S93" s="65"/>
      <c r="T93" s="65"/>
      <c r="U93" s="65"/>
      <c r="V93" s="65"/>
      <c r="W93" s="65"/>
    </row>
    <row r="94" spans="1:23" x14ac:dyDescent="0.2">
      <c r="A94" s="65"/>
      <c r="B94" s="65"/>
      <c r="F94" s="65"/>
      <c r="G94" s="65"/>
      <c r="H94" s="65"/>
      <c r="I94" s="65"/>
      <c r="J94" s="65"/>
      <c r="K94" s="65"/>
      <c r="P94" s="65"/>
      <c r="Q94" s="65"/>
      <c r="R94" s="65"/>
      <c r="S94" s="65"/>
      <c r="T94" s="65"/>
      <c r="U94" s="65"/>
      <c r="V94" s="65"/>
      <c r="W94" s="65"/>
    </row>
    <row r="95" spans="1:23" x14ac:dyDescent="0.2">
      <c r="A95" s="65"/>
      <c r="B95" s="65"/>
      <c r="F95" s="65"/>
      <c r="G95" s="65"/>
      <c r="H95" s="65"/>
      <c r="I95" s="65"/>
      <c r="J95" s="65"/>
      <c r="K95" s="65"/>
      <c r="P95" s="65"/>
      <c r="Q95" s="65"/>
      <c r="R95" s="65"/>
      <c r="S95" s="65"/>
      <c r="T95" s="65"/>
      <c r="U95" s="65"/>
      <c r="V95" s="65"/>
      <c r="W95" s="65"/>
    </row>
    <row r="96" spans="1:23" x14ac:dyDescent="0.2">
      <c r="A96" s="65"/>
      <c r="B96" s="65"/>
      <c r="F96" s="65"/>
      <c r="G96" s="65"/>
      <c r="H96" s="65"/>
      <c r="I96" s="65"/>
      <c r="J96" s="65"/>
      <c r="K96" s="65"/>
      <c r="P96" s="65"/>
      <c r="Q96" s="65"/>
      <c r="R96" s="65"/>
      <c r="S96" s="65"/>
      <c r="T96" s="65"/>
      <c r="U96" s="65"/>
      <c r="V96" s="65"/>
      <c r="W96" s="65"/>
    </row>
    <row r="97" spans="1:23" x14ac:dyDescent="0.2">
      <c r="A97" s="65"/>
      <c r="B97" s="65"/>
      <c r="F97" s="65"/>
      <c r="G97" s="65"/>
      <c r="H97" s="65"/>
      <c r="I97" s="65"/>
      <c r="J97" s="65"/>
      <c r="K97" s="65"/>
      <c r="P97" s="65"/>
      <c r="Q97" s="65"/>
      <c r="R97" s="65"/>
      <c r="S97" s="65"/>
      <c r="T97" s="65"/>
      <c r="U97" s="65"/>
      <c r="V97" s="65"/>
      <c r="W97" s="65"/>
    </row>
    <row r="98" spans="1:23" x14ac:dyDescent="0.2">
      <c r="A98" s="65"/>
      <c r="B98" s="65"/>
      <c r="F98" s="65"/>
      <c r="G98" s="65"/>
      <c r="H98" s="65"/>
      <c r="I98" s="65"/>
      <c r="J98" s="65"/>
      <c r="K98" s="65"/>
      <c r="P98" s="65"/>
      <c r="Q98" s="65"/>
      <c r="R98" s="65"/>
      <c r="S98" s="65"/>
      <c r="T98" s="65"/>
      <c r="U98" s="65"/>
      <c r="V98" s="65"/>
      <c r="W98" s="65"/>
    </row>
    <row r="99" spans="1:23" x14ac:dyDescent="0.2">
      <c r="A99" s="65"/>
      <c r="B99" s="65"/>
      <c r="F99" s="65"/>
      <c r="G99" s="65"/>
      <c r="H99" s="65"/>
      <c r="I99" s="65"/>
      <c r="J99" s="65"/>
      <c r="K99" s="65"/>
      <c r="P99" s="65"/>
      <c r="Q99" s="65"/>
      <c r="R99" s="65"/>
      <c r="S99" s="65"/>
      <c r="T99" s="65"/>
      <c r="U99" s="65"/>
      <c r="V99" s="65"/>
      <c r="W99" s="65"/>
    </row>
    <row r="100" spans="1:23" x14ac:dyDescent="0.2">
      <c r="A100" s="65"/>
      <c r="B100" s="65"/>
      <c r="F100" s="65"/>
      <c r="G100" s="65"/>
      <c r="H100" s="65"/>
      <c r="I100" s="65"/>
      <c r="J100" s="65"/>
      <c r="K100" s="65"/>
      <c r="P100" s="65"/>
      <c r="Q100" s="65"/>
      <c r="R100" s="65"/>
      <c r="S100" s="65"/>
      <c r="T100" s="65"/>
      <c r="U100" s="65"/>
      <c r="V100" s="65"/>
      <c r="W100" s="65"/>
    </row>
    <row r="101" spans="1:23" x14ac:dyDescent="0.2">
      <c r="A101" s="65"/>
      <c r="B101" s="65"/>
      <c r="F101" s="65"/>
      <c r="G101" s="65"/>
      <c r="H101" s="65"/>
      <c r="I101" s="65"/>
      <c r="J101" s="65"/>
      <c r="K101" s="65"/>
      <c r="P101" s="65"/>
      <c r="Q101" s="65"/>
      <c r="R101" s="65"/>
      <c r="S101" s="65"/>
      <c r="T101" s="65"/>
      <c r="U101" s="65"/>
      <c r="V101" s="65"/>
      <c r="W101" s="65"/>
    </row>
    <row r="102" spans="1:23" x14ac:dyDescent="0.2">
      <c r="A102" s="65"/>
      <c r="B102" s="65"/>
      <c r="F102" s="65"/>
      <c r="G102" s="65"/>
      <c r="H102" s="65"/>
      <c r="I102" s="65"/>
      <c r="J102" s="65"/>
      <c r="K102" s="65"/>
      <c r="P102" s="65"/>
      <c r="Q102" s="65"/>
      <c r="R102" s="65"/>
      <c r="S102" s="65"/>
      <c r="T102" s="65"/>
      <c r="U102" s="65"/>
      <c r="V102" s="65"/>
      <c r="W102" s="65"/>
    </row>
    <row r="103" spans="1:23" x14ac:dyDescent="0.2">
      <c r="A103" s="65"/>
      <c r="B103" s="65"/>
      <c r="F103" s="65"/>
      <c r="G103" s="65"/>
      <c r="H103" s="65"/>
      <c r="I103" s="65"/>
      <c r="J103" s="65"/>
      <c r="K103" s="65"/>
      <c r="P103" s="65"/>
      <c r="Q103" s="65"/>
      <c r="R103" s="65"/>
      <c r="S103" s="65"/>
      <c r="T103" s="65"/>
      <c r="U103" s="65"/>
      <c r="V103" s="65"/>
      <c r="W103" s="65"/>
    </row>
    <row r="104" spans="1:23" x14ac:dyDescent="0.2">
      <c r="A104" s="65"/>
      <c r="B104" s="65"/>
      <c r="F104" s="65"/>
      <c r="G104" s="65"/>
      <c r="H104" s="65"/>
      <c r="I104" s="65"/>
      <c r="J104" s="65"/>
      <c r="K104" s="65"/>
      <c r="P104" s="65"/>
      <c r="Q104" s="65"/>
      <c r="R104" s="65"/>
      <c r="S104" s="65"/>
      <c r="T104" s="65"/>
      <c r="U104" s="65"/>
      <c r="V104" s="65"/>
      <c r="W104" s="65"/>
    </row>
    <row r="105" spans="1:23" x14ac:dyDescent="0.2">
      <c r="A105" s="65"/>
      <c r="B105" s="65"/>
      <c r="F105" s="65"/>
      <c r="G105" s="65"/>
      <c r="H105" s="65"/>
      <c r="I105" s="65"/>
      <c r="J105" s="65"/>
      <c r="K105" s="65"/>
      <c r="P105" s="65"/>
      <c r="Q105" s="65"/>
      <c r="R105" s="65"/>
      <c r="S105" s="65"/>
      <c r="T105" s="65"/>
      <c r="U105" s="65"/>
      <c r="V105" s="65"/>
      <c r="W105" s="65"/>
    </row>
    <row r="106" spans="1:23" x14ac:dyDescent="0.2">
      <c r="A106" s="65"/>
      <c r="B106" s="65"/>
      <c r="F106" s="65"/>
      <c r="G106" s="65"/>
      <c r="H106" s="65"/>
      <c r="I106" s="65"/>
      <c r="J106" s="65"/>
      <c r="K106" s="65"/>
      <c r="P106" s="65"/>
      <c r="Q106" s="65"/>
      <c r="R106" s="65"/>
      <c r="S106" s="65"/>
      <c r="T106" s="65"/>
      <c r="U106" s="65"/>
      <c r="V106" s="65"/>
      <c r="W106" s="65"/>
    </row>
    <row r="107" spans="1:23" x14ac:dyDescent="0.2">
      <c r="A107" s="65"/>
      <c r="B107" s="65"/>
      <c r="F107" s="65"/>
      <c r="G107" s="65"/>
      <c r="H107" s="65"/>
      <c r="I107" s="65"/>
      <c r="J107" s="65"/>
      <c r="K107" s="65"/>
      <c r="P107" s="65"/>
      <c r="Q107" s="65"/>
      <c r="R107" s="65"/>
      <c r="S107" s="65"/>
      <c r="T107" s="65"/>
      <c r="U107" s="65"/>
      <c r="V107" s="65"/>
      <c r="W107" s="65"/>
    </row>
    <row r="108" spans="1:23" x14ac:dyDescent="0.2">
      <c r="A108" s="65"/>
      <c r="B108" s="65"/>
      <c r="F108" s="65"/>
      <c r="G108" s="65"/>
      <c r="H108" s="65"/>
      <c r="I108" s="65"/>
      <c r="J108" s="65"/>
      <c r="K108" s="65"/>
      <c r="P108" s="65"/>
      <c r="Q108" s="65"/>
      <c r="R108" s="65"/>
      <c r="S108" s="65"/>
      <c r="T108" s="65"/>
      <c r="U108" s="65"/>
      <c r="V108" s="65"/>
      <c r="W108" s="65"/>
    </row>
    <row r="109" spans="1:23" x14ac:dyDescent="0.2">
      <c r="A109" s="65"/>
      <c r="B109" s="65"/>
      <c r="F109" s="65"/>
      <c r="G109" s="65"/>
      <c r="H109" s="65"/>
      <c r="I109" s="65"/>
      <c r="J109" s="65"/>
      <c r="K109" s="65"/>
      <c r="P109" s="65"/>
      <c r="Q109" s="65"/>
      <c r="R109" s="65"/>
      <c r="S109" s="65"/>
      <c r="T109" s="65"/>
      <c r="U109" s="65"/>
      <c r="V109" s="65"/>
      <c r="W109" s="65"/>
    </row>
    <row r="110" spans="1:23" x14ac:dyDescent="0.2">
      <c r="A110" s="65"/>
      <c r="B110" s="65"/>
      <c r="F110" s="65"/>
      <c r="G110" s="65"/>
      <c r="H110" s="65"/>
      <c r="I110" s="65"/>
      <c r="J110" s="65"/>
      <c r="K110" s="65"/>
      <c r="P110" s="65"/>
      <c r="Q110" s="65"/>
      <c r="R110" s="65"/>
      <c r="S110" s="65"/>
      <c r="T110" s="65"/>
      <c r="U110" s="65"/>
      <c r="V110" s="65"/>
      <c r="W110" s="65"/>
    </row>
    <row r="111" spans="1:23" x14ac:dyDescent="0.2">
      <c r="A111" s="65"/>
      <c r="B111" s="65"/>
      <c r="F111" s="65"/>
      <c r="G111" s="65"/>
      <c r="H111" s="65"/>
      <c r="I111" s="65"/>
      <c r="J111" s="65"/>
      <c r="K111" s="65"/>
      <c r="P111" s="65"/>
      <c r="Q111" s="65"/>
      <c r="R111" s="65"/>
      <c r="S111" s="65"/>
      <c r="T111" s="65"/>
      <c r="U111" s="65"/>
      <c r="V111" s="65"/>
      <c r="W111" s="65"/>
    </row>
    <row r="112" spans="1:23" x14ac:dyDescent="0.2">
      <c r="A112" s="65"/>
      <c r="B112" s="65"/>
      <c r="F112" s="65"/>
      <c r="G112" s="65"/>
      <c r="H112" s="65"/>
      <c r="I112" s="65"/>
      <c r="J112" s="65"/>
      <c r="K112" s="65"/>
      <c r="P112" s="65"/>
      <c r="Q112" s="65"/>
      <c r="R112" s="65"/>
      <c r="S112" s="65"/>
      <c r="T112" s="65"/>
      <c r="U112" s="65"/>
      <c r="V112" s="65"/>
      <c r="W112" s="65"/>
    </row>
    <row r="113" spans="1:23" x14ac:dyDescent="0.2">
      <c r="A113" s="65"/>
      <c r="B113" s="65"/>
      <c r="F113" s="65"/>
      <c r="G113" s="65"/>
      <c r="H113" s="65"/>
      <c r="I113" s="65"/>
      <c r="J113" s="65"/>
      <c r="K113" s="65"/>
      <c r="P113" s="65"/>
      <c r="Q113" s="65"/>
      <c r="R113" s="65"/>
      <c r="S113" s="65"/>
      <c r="T113" s="65"/>
      <c r="U113" s="65"/>
      <c r="V113" s="65"/>
      <c r="W113" s="65"/>
    </row>
    <row r="114" spans="1:23" x14ac:dyDescent="0.2">
      <c r="A114" s="65"/>
      <c r="B114" s="65"/>
      <c r="F114" s="65"/>
      <c r="G114" s="65"/>
      <c r="H114" s="65"/>
      <c r="I114" s="65"/>
      <c r="J114" s="65"/>
      <c r="K114" s="65"/>
      <c r="P114" s="65"/>
      <c r="Q114" s="65"/>
      <c r="R114" s="65"/>
      <c r="S114" s="65"/>
      <c r="T114" s="65"/>
      <c r="U114" s="65"/>
      <c r="V114" s="65"/>
      <c r="W114" s="65"/>
    </row>
    <row r="115" spans="1:23" x14ac:dyDescent="0.2">
      <c r="A115" s="65"/>
      <c r="B115" s="65"/>
      <c r="F115" s="65"/>
      <c r="G115" s="65"/>
      <c r="H115" s="65"/>
      <c r="I115" s="65"/>
      <c r="J115" s="65"/>
      <c r="K115" s="65"/>
      <c r="P115" s="65"/>
      <c r="Q115" s="65"/>
      <c r="R115" s="65"/>
      <c r="S115" s="65"/>
      <c r="T115" s="65"/>
      <c r="U115" s="65"/>
      <c r="V115" s="65"/>
      <c r="W115" s="65"/>
    </row>
    <row r="116" spans="1:23" x14ac:dyDescent="0.2">
      <c r="A116" s="65"/>
      <c r="B116" s="65"/>
      <c r="F116" s="65"/>
      <c r="G116" s="65"/>
      <c r="H116" s="65"/>
      <c r="I116" s="65"/>
      <c r="J116" s="65"/>
      <c r="K116" s="65"/>
      <c r="P116" s="65"/>
      <c r="Q116" s="65"/>
      <c r="R116" s="65"/>
      <c r="S116" s="65"/>
      <c r="T116" s="65"/>
      <c r="U116" s="65"/>
      <c r="V116" s="65"/>
      <c r="W116" s="65"/>
    </row>
    <row r="117" spans="1:23" x14ac:dyDescent="0.2">
      <c r="A117" s="65"/>
      <c r="B117" s="65"/>
      <c r="F117" s="65"/>
      <c r="G117" s="65"/>
      <c r="H117" s="65"/>
      <c r="I117" s="65"/>
      <c r="J117" s="65"/>
      <c r="K117" s="65"/>
      <c r="P117" s="65"/>
      <c r="Q117" s="65"/>
      <c r="R117" s="65"/>
      <c r="S117" s="65"/>
      <c r="T117" s="65"/>
      <c r="U117" s="65"/>
      <c r="V117" s="65"/>
      <c r="W117" s="65"/>
    </row>
    <row r="118" spans="1:23" x14ac:dyDescent="0.2">
      <c r="A118" s="65"/>
      <c r="B118" s="65"/>
      <c r="F118" s="65"/>
      <c r="G118" s="65"/>
      <c r="H118" s="65"/>
      <c r="I118" s="65"/>
      <c r="J118" s="65"/>
      <c r="K118" s="65"/>
      <c r="P118" s="65"/>
      <c r="Q118" s="65"/>
      <c r="R118" s="65"/>
      <c r="S118" s="65"/>
      <c r="T118" s="65"/>
      <c r="U118" s="65"/>
      <c r="V118" s="65"/>
      <c r="W118" s="65"/>
    </row>
    <row r="119" spans="1:23" x14ac:dyDescent="0.2">
      <c r="A119" s="65"/>
      <c r="B119" s="65"/>
      <c r="F119" s="65"/>
      <c r="G119" s="65"/>
      <c r="H119" s="65"/>
      <c r="I119" s="65"/>
      <c r="J119" s="65"/>
      <c r="K119" s="65"/>
      <c r="P119" s="65"/>
      <c r="Q119" s="65"/>
      <c r="R119" s="65"/>
      <c r="S119" s="65"/>
      <c r="T119" s="65"/>
      <c r="U119" s="65"/>
      <c r="V119" s="65"/>
      <c r="W119" s="65"/>
    </row>
    <row r="120" spans="1:23" x14ac:dyDescent="0.2">
      <c r="A120" s="65"/>
      <c r="B120" s="65"/>
      <c r="F120" s="65"/>
      <c r="G120" s="65"/>
      <c r="H120" s="65"/>
      <c r="I120" s="65"/>
      <c r="J120" s="65"/>
      <c r="K120" s="65"/>
      <c r="P120" s="65"/>
      <c r="Q120" s="65"/>
      <c r="R120" s="65"/>
      <c r="S120" s="65"/>
      <c r="T120" s="65"/>
      <c r="U120" s="65"/>
      <c r="V120" s="65"/>
      <c r="W120" s="65"/>
    </row>
    <row r="121" spans="1:23" x14ac:dyDescent="0.2">
      <c r="A121" s="65"/>
      <c r="B121" s="65"/>
      <c r="F121" s="65"/>
      <c r="G121" s="65"/>
      <c r="H121" s="65"/>
      <c r="I121" s="65"/>
      <c r="J121" s="65"/>
      <c r="K121" s="65"/>
      <c r="P121" s="65"/>
      <c r="Q121" s="65"/>
      <c r="R121" s="65"/>
      <c r="S121" s="65"/>
      <c r="T121" s="65"/>
      <c r="U121" s="65"/>
      <c r="V121" s="65"/>
      <c r="W121" s="65"/>
    </row>
    <row r="122" spans="1:23" x14ac:dyDescent="0.2">
      <c r="A122" s="65"/>
      <c r="B122" s="65"/>
      <c r="F122" s="65"/>
      <c r="G122" s="65"/>
      <c r="H122" s="65"/>
      <c r="I122" s="65"/>
      <c r="J122" s="65"/>
      <c r="K122" s="65"/>
      <c r="P122" s="65"/>
      <c r="Q122" s="65"/>
      <c r="R122" s="65"/>
      <c r="S122" s="65"/>
      <c r="T122" s="65"/>
      <c r="U122" s="65"/>
      <c r="V122" s="65"/>
      <c r="W122" s="65"/>
    </row>
    <row r="123" spans="1:23" x14ac:dyDescent="0.2">
      <c r="A123" s="65"/>
      <c r="B123" s="65"/>
      <c r="F123" s="65"/>
      <c r="G123" s="65"/>
      <c r="H123" s="65"/>
      <c r="I123" s="65"/>
      <c r="J123" s="65"/>
      <c r="K123" s="65"/>
      <c r="P123" s="65"/>
      <c r="Q123" s="65"/>
      <c r="R123" s="65"/>
      <c r="S123" s="65"/>
      <c r="T123" s="65"/>
      <c r="U123" s="65"/>
      <c r="V123" s="65"/>
      <c r="W123" s="65"/>
    </row>
    <row r="124" spans="1:23" x14ac:dyDescent="0.2">
      <c r="A124" s="65"/>
      <c r="B124" s="65"/>
      <c r="F124" s="65"/>
      <c r="G124" s="65"/>
      <c r="H124" s="65"/>
      <c r="I124" s="65"/>
      <c r="J124" s="65"/>
      <c r="K124" s="65"/>
      <c r="P124" s="65"/>
      <c r="Q124" s="65"/>
      <c r="R124" s="65"/>
      <c r="S124" s="65"/>
      <c r="T124" s="65"/>
      <c r="U124" s="65"/>
      <c r="V124" s="65"/>
      <c r="W124" s="65"/>
    </row>
    <row r="125" spans="1:23" x14ac:dyDescent="0.2">
      <c r="A125" s="65"/>
      <c r="B125" s="65"/>
      <c r="F125" s="65"/>
      <c r="G125" s="65"/>
      <c r="H125" s="65"/>
      <c r="I125" s="65"/>
      <c r="J125" s="65"/>
      <c r="K125" s="65"/>
      <c r="P125" s="65"/>
      <c r="Q125" s="65"/>
      <c r="R125" s="65"/>
      <c r="S125" s="65"/>
      <c r="T125" s="65"/>
      <c r="U125" s="65"/>
      <c r="V125" s="65"/>
      <c r="W125" s="65"/>
    </row>
    <row r="126" spans="1:23" x14ac:dyDescent="0.2">
      <c r="A126" s="65"/>
      <c r="B126" s="65"/>
      <c r="F126" s="65"/>
      <c r="G126" s="65"/>
      <c r="H126" s="65"/>
      <c r="I126" s="65"/>
      <c r="J126" s="65"/>
      <c r="K126" s="65"/>
      <c r="P126" s="65"/>
      <c r="Q126" s="65"/>
      <c r="R126" s="65"/>
      <c r="S126" s="65"/>
      <c r="T126" s="65"/>
      <c r="U126" s="65"/>
      <c r="V126" s="65"/>
      <c r="W126" s="65"/>
    </row>
    <row r="127" spans="1:23" x14ac:dyDescent="0.2">
      <c r="A127" s="65"/>
      <c r="B127" s="65"/>
      <c r="F127" s="65"/>
      <c r="G127" s="65"/>
      <c r="H127" s="65"/>
      <c r="I127" s="65"/>
      <c r="J127" s="65"/>
      <c r="K127" s="65"/>
      <c r="P127" s="65"/>
      <c r="Q127" s="65"/>
      <c r="R127" s="65"/>
      <c r="S127" s="65"/>
      <c r="T127" s="65"/>
      <c r="U127" s="65"/>
      <c r="V127" s="65"/>
      <c r="W127" s="65"/>
    </row>
    <row r="128" spans="1:23" x14ac:dyDescent="0.2">
      <c r="A128" s="65"/>
      <c r="B128" s="65"/>
      <c r="F128" s="65"/>
      <c r="G128" s="65"/>
      <c r="H128" s="65"/>
      <c r="I128" s="65"/>
      <c r="J128" s="65"/>
      <c r="K128" s="65"/>
      <c r="P128" s="65"/>
      <c r="Q128" s="65"/>
      <c r="R128" s="65"/>
      <c r="S128" s="65"/>
      <c r="T128" s="65"/>
      <c r="U128" s="65"/>
      <c r="V128" s="65"/>
      <c r="W128" s="65"/>
    </row>
    <row r="129" spans="1:23" x14ac:dyDescent="0.2">
      <c r="A129" s="65"/>
      <c r="B129" s="65"/>
      <c r="F129" s="65"/>
      <c r="G129" s="65"/>
      <c r="H129" s="65"/>
      <c r="I129" s="65"/>
      <c r="J129" s="65"/>
      <c r="K129" s="65"/>
      <c r="P129" s="65"/>
      <c r="Q129" s="65"/>
      <c r="R129" s="65"/>
      <c r="S129" s="65"/>
      <c r="T129" s="65"/>
      <c r="U129" s="65"/>
      <c r="V129" s="65"/>
      <c r="W129" s="65"/>
    </row>
    <row r="130" spans="1:23" x14ac:dyDescent="0.2">
      <c r="A130" s="65"/>
      <c r="B130" s="65"/>
      <c r="F130" s="65"/>
      <c r="G130" s="65"/>
      <c r="H130" s="65"/>
      <c r="I130" s="65"/>
      <c r="J130" s="65"/>
      <c r="K130" s="65"/>
      <c r="P130" s="65"/>
      <c r="Q130" s="65"/>
      <c r="R130" s="65"/>
      <c r="S130" s="65"/>
      <c r="T130" s="65"/>
      <c r="U130" s="65"/>
      <c r="V130" s="65"/>
      <c r="W130" s="65"/>
    </row>
    <row r="131" spans="1:23" x14ac:dyDescent="0.2">
      <c r="A131" s="65"/>
      <c r="B131" s="65"/>
      <c r="F131" s="65"/>
      <c r="G131" s="65"/>
      <c r="H131" s="65"/>
      <c r="I131" s="65"/>
      <c r="J131" s="65"/>
      <c r="K131" s="65"/>
      <c r="P131" s="65"/>
      <c r="Q131" s="65"/>
      <c r="R131" s="65"/>
      <c r="S131" s="65"/>
      <c r="T131" s="65"/>
      <c r="U131" s="65"/>
      <c r="V131" s="65"/>
      <c r="W131" s="65"/>
    </row>
    <row r="132" spans="1:23" x14ac:dyDescent="0.2">
      <c r="A132" s="65"/>
      <c r="B132" s="65"/>
      <c r="F132" s="65"/>
      <c r="G132" s="65"/>
      <c r="H132" s="65"/>
      <c r="I132" s="65"/>
      <c r="J132" s="65"/>
      <c r="K132" s="65"/>
      <c r="P132" s="65"/>
      <c r="Q132" s="65"/>
      <c r="R132" s="65"/>
      <c r="S132" s="65"/>
      <c r="T132" s="65"/>
      <c r="U132" s="65"/>
      <c r="V132" s="65"/>
      <c r="W132" s="65"/>
    </row>
    <row r="133" spans="1:23" x14ac:dyDescent="0.2">
      <c r="A133" s="65"/>
      <c r="B133" s="65"/>
      <c r="F133" s="65"/>
      <c r="G133" s="65"/>
      <c r="H133" s="65"/>
      <c r="I133" s="65"/>
      <c r="J133" s="65"/>
      <c r="K133" s="65"/>
      <c r="P133" s="65"/>
      <c r="Q133" s="65"/>
      <c r="R133" s="65"/>
      <c r="S133" s="65"/>
      <c r="T133" s="65"/>
      <c r="U133" s="65"/>
      <c r="V133" s="65"/>
      <c r="W133" s="65"/>
    </row>
    <row r="134" spans="1:23" x14ac:dyDescent="0.2">
      <c r="A134" s="65"/>
      <c r="B134" s="65"/>
      <c r="F134" s="65"/>
      <c r="G134" s="65"/>
      <c r="H134" s="65"/>
      <c r="I134" s="65"/>
      <c r="J134" s="65"/>
      <c r="K134" s="65"/>
      <c r="P134" s="65"/>
      <c r="Q134" s="65"/>
      <c r="R134" s="65"/>
      <c r="S134" s="65"/>
      <c r="T134" s="65"/>
      <c r="U134" s="65"/>
      <c r="V134" s="65"/>
      <c r="W134" s="65"/>
    </row>
    <row r="135" spans="1:23" x14ac:dyDescent="0.2">
      <c r="A135" s="65"/>
      <c r="B135" s="65"/>
      <c r="F135" s="65"/>
      <c r="G135" s="65"/>
      <c r="H135" s="65"/>
      <c r="I135" s="65"/>
      <c r="J135" s="65"/>
      <c r="K135" s="65"/>
      <c r="P135" s="65"/>
      <c r="Q135" s="65"/>
      <c r="R135" s="65"/>
      <c r="S135" s="65"/>
      <c r="T135" s="65"/>
      <c r="U135" s="65"/>
      <c r="V135" s="65"/>
      <c r="W135" s="65"/>
    </row>
    <row r="136" spans="1:23" x14ac:dyDescent="0.2">
      <c r="A136" s="65"/>
      <c r="B136" s="65"/>
      <c r="F136" s="65"/>
      <c r="G136" s="65"/>
      <c r="H136" s="65"/>
      <c r="I136" s="65"/>
      <c r="J136" s="65"/>
      <c r="K136" s="65"/>
      <c r="P136" s="65"/>
      <c r="Q136" s="65"/>
      <c r="R136" s="65"/>
      <c r="S136" s="65"/>
      <c r="T136" s="65"/>
      <c r="U136" s="65"/>
      <c r="V136" s="65"/>
      <c r="W136" s="65"/>
    </row>
    <row r="137" spans="1:23" x14ac:dyDescent="0.2">
      <c r="A137" s="65"/>
      <c r="B137" s="65"/>
      <c r="F137" s="65"/>
      <c r="G137" s="65"/>
      <c r="H137" s="65"/>
      <c r="I137" s="65"/>
      <c r="J137" s="65"/>
      <c r="K137" s="65"/>
      <c r="P137" s="65"/>
      <c r="Q137" s="65"/>
      <c r="R137" s="65"/>
      <c r="S137" s="65"/>
      <c r="T137" s="65"/>
      <c r="U137" s="65"/>
      <c r="V137" s="65"/>
      <c r="W137" s="65"/>
    </row>
    <row r="138" spans="1:23" x14ac:dyDescent="0.2">
      <c r="A138" s="65"/>
      <c r="B138" s="65"/>
      <c r="F138" s="65"/>
      <c r="G138" s="65"/>
      <c r="H138" s="65"/>
      <c r="I138" s="65"/>
      <c r="J138" s="65"/>
      <c r="K138" s="65"/>
      <c r="P138" s="65"/>
      <c r="Q138" s="65"/>
      <c r="R138" s="65"/>
      <c r="S138" s="65"/>
      <c r="T138" s="65"/>
      <c r="U138" s="65"/>
      <c r="V138" s="65"/>
      <c r="W138" s="65"/>
    </row>
    <row r="139" spans="1:23" x14ac:dyDescent="0.2">
      <c r="A139" s="65"/>
      <c r="B139" s="65"/>
      <c r="F139" s="65"/>
      <c r="G139" s="65"/>
      <c r="H139" s="65"/>
      <c r="I139" s="65"/>
      <c r="J139" s="65"/>
      <c r="K139" s="65"/>
      <c r="P139" s="65"/>
      <c r="Q139" s="65"/>
      <c r="R139" s="65"/>
      <c r="S139" s="65"/>
      <c r="T139" s="65"/>
      <c r="U139" s="65"/>
      <c r="V139" s="65"/>
      <c r="W139" s="65"/>
    </row>
    <row r="140" spans="1:23" x14ac:dyDescent="0.2">
      <c r="A140" s="65"/>
      <c r="B140" s="65"/>
      <c r="F140" s="65"/>
      <c r="G140" s="65"/>
      <c r="H140" s="65"/>
      <c r="I140" s="65"/>
      <c r="J140" s="65"/>
      <c r="K140" s="65"/>
      <c r="P140" s="65"/>
      <c r="Q140" s="65"/>
      <c r="R140" s="65"/>
      <c r="S140" s="65"/>
      <c r="T140" s="65"/>
      <c r="U140" s="65"/>
      <c r="V140" s="65"/>
      <c r="W140" s="65"/>
    </row>
    <row r="141" spans="1:23" x14ac:dyDescent="0.2">
      <c r="A141" s="65"/>
      <c r="B141" s="65"/>
      <c r="F141" s="65"/>
      <c r="G141" s="65"/>
      <c r="H141" s="65"/>
      <c r="I141" s="65"/>
      <c r="J141" s="65"/>
      <c r="K141" s="65"/>
      <c r="P141" s="65"/>
      <c r="Q141" s="65"/>
      <c r="R141" s="65"/>
      <c r="S141" s="65"/>
      <c r="T141" s="65"/>
      <c r="U141" s="65"/>
      <c r="V141" s="65"/>
      <c r="W141" s="65"/>
    </row>
    <row r="142" spans="1:23" x14ac:dyDescent="0.2">
      <c r="A142" s="65"/>
      <c r="B142" s="65"/>
      <c r="F142" s="65"/>
      <c r="G142" s="65"/>
      <c r="H142" s="65"/>
      <c r="I142" s="65"/>
      <c r="J142" s="65"/>
      <c r="K142" s="65"/>
      <c r="P142" s="65"/>
      <c r="Q142" s="65"/>
      <c r="R142" s="65"/>
      <c r="S142" s="65"/>
      <c r="T142" s="65"/>
      <c r="U142" s="65"/>
      <c r="V142" s="65"/>
      <c r="W142" s="65"/>
    </row>
    <row r="143" spans="1:23" x14ac:dyDescent="0.2">
      <c r="A143" s="65"/>
      <c r="B143" s="65"/>
      <c r="F143" s="65"/>
      <c r="G143" s="65"/>
      <c r="H143" s="65"/>
      <c r="I143" s="65"/>
      <c r="J143" s="65"/>
      <c r="K143" s="65"/>
      <c r="P143" s="65"/>
      <c r="Q143" s="65"/>
      <c r="R143" s="65"/>
      <c r="S143" s="65"/>
      <c r="T143" s="65"/>
      <c r="U143" s="65"/>
      <c r="V143" s="65"/>
      <c r="W143" s="65"/>
    </row>
    <row r="144" spans="1:23" x14ac:dyDescent="0.2">
      <c r="A144" s="65"/>
      <c r="B144" s="65"/>
      <c r="F144" s="65"/>
      <c r="G144" s="65"/>
      <c r="H144" s="65"/>
      <c r="I144" s="65"/>
      <c r="J144" s="65"/>
      <c r="K144" s="65"/>
      <c r="P144" s="65"/>
      <c r="Q144" s="65"/>
      <c r="R144" s="65"/>
      <c r="S144" s="65"/>
      <c r="T144" s="65"/>
      <c r="U144" s="65"/>
      <c r="V144" s="65"/>
      <c r="W144" s="65"/>
    </row>
    <row r="145" spans="1:23" x14ac:dyDescent="0.2">
      <c r="A145" s="65"/>
      <c r="B145" s="65"/>
      <c r="F145" s="65"/>
      <c r="G145" s="65"/>
      <c r="H145" s="65"/>
      <c r="I145" s="65"/>
      <c r="J145" s="65"/>
      <c r="K145" s="65"/>
      <c r="P145" s="65"/>
      <c r="Q145" s="65"/>
      <c r="R145" s="65"/>
      <c r="S145" s="65"/>
      <c r="T145" s="65"/>
      <c r="U145" s="65"/>
      <c r="V145" s="65"/>
      <c r="W145" s="65"/>
    </row>
    <row r="146" spans="1:23" x14ac:dyDescent="0.2">
      <c r="A146" s="65"/>
      <c r="B146" s="65"/>
      <c r="F146" s="65"/>
      <c r="G146" s="65"/>
      <c r="H146" s="65"/>
      <c r="I146" s="65"/>
      <c r="J146" s="65"/>
      <c r="K146" s="65"/>
      <c r="P146" s="65"/>
      <c r="Q146" s="65"/>
      <c r="R146" s="65"/>
      <c r="S146" s="65"/>
      <c r="T146" s="65"/>
      <c r="U146" s="65"/>
      <c r="V146" s="65"/>
      <c r="W146" s="65"/>
    </row>
    <row r="147" spans="1:23" x14ac:dyDescent="0.2">
      <c r="A147" s="65"/>
      <c r="B147" s="65"/>
      <c r="F147" s="65"/>
      <c r="G147" s="65"/>
      <c r="H147" s="65"/>
      <c r="I147" s="65"/>
      <c r="J147" s="65"/>
      <c r="K147" s="65"/>
      <c r="P147" s="65"/>
      <c r="Q147" s="65"/>
      <c r="R147" s="65"/>
      <c r="S147" s="65"/>
      <c r="T147" s="65"/>
      <c r="U147" s="65"/>
      <c r="V147" s="65"/>
      <c r="W147" s="65"/>
    </row>
    <row r="148" spans="1:23" x14ac:dyDescent="0.2">
      <c r="A148" s="65"/>
      <c r="B148" s="65"/>
      <c r="F148" s="65"/>
      <c r="G148" s="65"/>
      <c r="H148" s="65"/>
      <c r="I148" s="65"/>
      <c r="J148" s="65"/>
      <c r="K148" s="65"/>
      <c r="P148" s="65"/>
      <c r="Q148" s="65"/>
      <c r="R148" s="65"/>
      <c r="S148" s="65"/>
      <c r="T148" s="65"/>
      <c r="U148" s="65"/>
      <c r="V148" s="65"/>
      <c r="W148" s="65"/>
    </row>
    <row r="149" spans="1:23" x14ac:dyDescent="0.2">
      <c r="A149" s="65"/>
      <c r="B149" s="65"/>
      <c r="F149" s="65"/>
      <c r="G149" s="65"/>
      <c r="H149" s="65"/>
      <c r="I149" s="65"/>
      <c r="J149" s="65"/>
      <c r="K149" s="65"/>
      <c r="P149" s="65"/>
      <c r="Q149" s="65"/>
      <c r="R149" s="65"/>
      <c r="S149" s="65"/>
      <c r="T149" s="65"/>
      <c r="U149" s="65"/>
      <c r="V149" s="65"/>
      <c r="W149" s="65"/>
    </row>
    <row r="150" spans="1:23" x14ac:dyDescent="0.2">
      <c r="A150" s="65"/>
      <c r="B150" s="65"/>
      <c r="F150" s="65"/>
      <c r="G150" s="65"/>
      <c r="H150" s="65"/>
      <c r="I150" s="65"/>
      <c r="J150" s="65"/>
      <c r="K150" s="65"/>
      <c r="P150" s="65"/>
      <c r="Q150" s="65"/>
      <c r="R150" s="65"/>
      <c r="S150" s="65"/>
      <c r="T150" s="65"/>
      <c r="U150" s="65"/>
      <c r="V150" s="65"/>
      <c r="W150" s="65"/>
    </row>
    <row r="151" spans="1:23" x14ac:dyDescent="0.2">
      <c r="A151" s="65"/>
      <c r="B151" s="65"/>
      <c r="F151" s="65"/>
      <c r="G151" s="65"/>
      <c r="H151" s="65"/>
      <c r="I151" s="65"/>
      <c r="J151" s="65"/>
      <c r="K151" s="65"/>
      <c r="P151" s="65"/>
      <c r="Q151" s="65"/>
      <c r="R151" s="65"/>
      <c r="S151" s="65"/>
      <c r="T151" s="65"/>
      <c r="U151" s="65"/>
      <c r="V151" s="65"/>
      <c r="W151" s="65"/>
    </row>
    <row r="152" spans="1:23" x14ac:dyDescent="0.2">
      <c r="A152" s="65"/>
      <c r="B152" s="65"/>
      <c r="F152" s="65"/>
      <c r="G152" s="65"/>
      <c r="H152" s="65"/>
      <c r="I152" s="65"/>
      <c r="J152" s="65"/>
      <c r="K152" s="65"/>
      <c r="P152" s="65"/>
      <c r="Q152" s="65"/>
      <c r="R152" s="65"/>
      <c r="S152" s="65"/>
      <c r="T152" s="65"/>
      <c r="U152" s="65"/>
      <c r="V152" s="65"/>
      <c r="W152" s="65"/>
    </row>
    <row r="153" spans="1:23" x14ac:dyDescent="0.2">
      <c r="A153" s="65"/>
      <c r="B153" s="65"/>
      <c r="F153" s="65"/>
      <c r="G153" s="65"/>
      <c r="H153" s="65"/>
      <c r="I153" s="65"/>
      <c r="J153" s="65"/>
      <c r="K153" s="65"/>
      <c r="P153" s="65"/>
      <c r="Q153" s="65"/>
      <c r="R153" s="65"/>
      <c r="S153" s="65"/>
      <c r="T153" s="65"/>
      <c r="U153" s="65"/>
      <c r="V153" s="65"/>
      <c r="W153" s="65"/>
    </row>
    <row r="154" spans="1:23" x14ac:dyDescent="0.2">
      <c r="A154" s="65"/>
      <c r="B154" s="65"/>
      <c r="F154" s="65"/>
      <c r="G154" s="65"/>
      <c r="H154" s="65"/>
      <c r="I154" s="65"/>
      <c r="J154" s="65"/>
      <c r="K154" s="65"/>
      <c r="P154" s="65"/>
      <c r="Q154" s="65"/>
      <c r="R154" s="65"/>
      <c r="S154" s="65"/>
      <c r="T154" s="65"/>
      <c r="U154" s="65"/>
      <c r="V154" s="65"/>
      <c r="W154" s="65"/>
    </row>
    <row r="155" spans="1:23" x14ac:dyDescent="0.2">
      <c r="A155" s="65"/>
      <c r="B155" s="65"/>
      <c r="F155" s="65"/>
      <c r="G155" s="65"/>
      <c r="H155" s="65"/>
      <c r="I155" s="65"/>
      <c r="J155" s="65"/>
      <c r="K155" s="65"/>
      <c r="P155" s="65"/>
      <c r="Q155" s="65"/>
      <c r="R155" s="65"/>
      <c r="S155" s="65"/>
      <c r="T155" s="65"/>
      <c r="U155" s="65"/>
      <c r="V155" s="65"/>
      <c r="W155" s="65"/>
    </row>
    <row r="156" spans="1:23" x14ac:dyDescent="0.2">
      <c r="A156" s="65"/>
      <c r="B156" s="65"/>
      <c r="F156" s="65"/>
      <c r="G156" s="65"/>
      <c r="H156" s="65"/>
      <c r="I156" s="65"/>
      <c r="J156" s="65"/>
      <c r="K156" s="65"/>
      <c r="P156" s="65"/>
      <c r="Q156" s="65"/>
      <c r="R156" s="65"/>
      <c r="S156" s="65"/>
      <c r="T156" s="65"/>
      <c r="U156" s="65"/>
      <c r="V156" s="65"/>
      <c r="W156" s="65"/>
    </row>
    <row r="157" spans="1:23" x14ac:dyDescent="0.2">
      <c r="A157" s="65"/>
      <c r="B157" s="65"/>
      <c r="F157" s="65"/>
      <c r="G157" s="65"/>
      <c r="H157" s="65"/>
      <c r="I157" s="65"/>
      <c r="J157" s="65"/>
      <c r="K157" s="65"/>
      <c r="P157" s="65"/>
      <c r="Q157" s="65"/>
      <c r="R157" s="65"/>
      <c r="S157" s="65"/>
      <c r="T157" s="65"/>
      <c r="U157" s="65"/>
      <c r="V157" s="65"/>
      <c r="W157" s="65"/>
    </row>
    <row r="158" spans="1:23" x14ac:dyDescent="0.2">
      <c r="A158" s="65"/>
      <c r="B158" s="65"/>
      <c r="F158" s="65"/>
      <c r="G158" s="65"/>
      <c r="H158" s="65"/>
      <c r="I158" s="65"/>
      <c r="J158" s="65"/>
      <c r="K158" s="65"/>
      <c r="P158" s="65"/>
      <c r="Q158" s="65"/>
      <c r="R158" s="65"/>
      <c r="S158" s="65"/>
      <c r="T158" s="65"/>
      <c r="U158" s="65"/>
      <c r="V158" s="65"/>
      <c r="W158" s="65"/>
    </row>
    <row r="159" spans="1:23" x14ac:dyDescent="0.2">
      <c r="A159" s="65"/>
      <c r="B159" s="65"/>
      <c r="F159" s="65"/>
      <c r="G159" s="65"/>
      <c r="H159" s="65"/>
      <c r="I159" s="65"/>
      <c r="J159" s="65"/>
      <c r="K159" s="65"/>
      <c r="P159" s="65"/>
      <c r="Q159" s="65"/>
      <c r="R159" s="65"/>
      <c r="S159" s="65"/>
      <c r="T159" s="65"/>
      <c r="U159" s="65"/>
      <c r="V159" s="65"/>
      <c r="W159" s="65"/>
    </row>
    <row r="160" spans="1:23" x14ac:dyDescent="0.2">
      <c r="A160" s="65"/>
      <c r="B160" s="65"/>
      <c r="F160" s="65"/>
      <c r="G160" s="65"/>
      <c r="H160" s="65"/>
      <c r="I160" s="65"/>
      <c r="J160" s="65"/>
      <c r="K160" s="65"/>
      <c r="P160" s="65"/>
      <c r="Q160" s="65"/>
      <c r="R160" s="65"/>
      <c r="S160" s="65"/>
      <c r="T160" s="65"/>
      <c r="U160" s="65"/>
      <c r="V160" s="65"/>
      <c r="W160" s="65"/>
    </row>
    <row r="161" spans="1:23" x14ac:dyDescent="0.2">
      <c r="A161" s="65"/>
      <c r="B161" s="65"/>
      <c r="F161" s="65"/>
      <c r="G161" s="65"/>
      <c r="H161" s="65"/>
      <c r="I161" s="65"/>
      <c r="J161" s="65"/>
      <c r="K161" s="65"/>
      <c r="P161" s="65"/>
      <c r="Q161" s="65"/>
      <c r="R161" s="65"/>
      <c r="S161" s="65"/>
      <c r="T161" s="65"/>
      <c r="U161" s="65"/>
      <c r="V161" s="65"/>
      <c r="W161" s="65"/>
    </row>
    <row r="162" spans="1:23" x14ac:dyDescent="0.2">
      <c r="A162" s="65"/>
      <c r="B162" s="65"/>
      <c r="F162" s="65"/>
      <c r="G162" s="65"/>
      <c r="H162" s="65"/>
      <c r="I162" s="65"/>
      <c r="J162" s="65"/>
      <c r="K162" s="65"/>
      <c r="P162" s="65"/>
      <c r="Q162" s="65"/>
      <c r="R162" s="65"/>
      <c r="S162" s="65"/>
      <c r="T162" s="65"/>
      <c r="U162" s="65"/>
      <c r="V162" s="65"/>
      <c r="W162" s="65"/>
    </row>
    <row r="163" spans="1:23" x14ac:dyDescent="0.2">
      <c r="A163" s="65"/>
      <c r="B163" s="65"/>
      <c r="F163" s="65"/>
      <c r="G163" s="65"/>
      <c r="H163" s="65"/>
      <c r="I163" s="65"/>
      <c r="J163" s="65"/>
      <c r="K163" s="65"/>
      <c r="P163" s="65"/>
      <c r="Q163" s="65"/>
      <c r="R163" s="65"/>
      <c r="S163" s="65"/>
      <c r="T163" s="65"/>
      <c r="U163" s="65"/>
      <c r="V163" s="65"/>
      <c r="W163" s="65"/>
    </row>
    <row r="164" spans="1:23" x14ac:dyDescent="0.2">
      <c r="A164" s="65"/>
      <c r="B164" s="65"/>
      <c r="F164" s="65"/>
      <c r="G164" s="65"/>
      <c r="H164" s="65"/>
      <c r="I164" s="65"/>
      <c r="J164" s="65"/>
      <c r="K164" s="65"/>
      <c r="P164" s="65"/>
      <c r="Q164" s="65"/>
      <c r="R164" s="65"/>
      <c r="S164" s="65"/>
      <c r="T164" s="65"/>
      <c r="U164" s="65"/>
      <c r="V164" s="65"/>
      <c r="W164" s="65"/>
    </row>
    <row r="165" spans="1:23" x14ac:dyDescent="0.2">
      <c r="A165" s="65"/>
      <c r="B165" s="65"/>
      <c r="F165" s="65"/>
      <c r="G165" s="65"/>
      <c r="H165" s="65"/>
      <c r="I165" s="65"/>
      <c r="J165" s="65"/>
      <c r="K165" s="65"/>
      <c r="P165" s="65"/>
      <c r="Q165" s="65"/>
      <c r="R165" s="65"/>
      <c r="S165" s="65"/>
      <c r="T165" s="65"/>
      <c r="U165" s="65"/>
      <c r="V165" s="65"/>
      <c r="W165" s="65"/>
    </row>
    <row r="166" spans="1:23" x14ac:dyDescent="0.2">
      <c r="A166" s="65"/>
      <c r="B166" s="65"/>
      <c r="F166" s="65"/>
      <c r="G166" s="65"/>
      <c r="H166" s="65"/>
      <c r="I166" s="65"/>
      <c r="J166" s="65"/>
      <c r="K166" s="65"/>
      <c r="P166" s="65"/>
      <c r="Q166" s="65"/>
      <c r="R166" s="65"/>
      <c r="S166" s="65"/>
      <c r="T166" s="65"/>
      <c r="U166" s="65"/>
      <c r="V166" s="65"/>
      <c r="W166" s="65"/>
    </row>
    <row r="167" spans="1:23" x14ac:dyDescent="0.2">
      <c r="A167" s="65"/>
      <c r="B167" s="65"/>
      <c r="F167" s="65"/>
      <c r="G167" s="65"/>
      <c r="H167" s="65"/>
      <c r="I167" s="65"/>
      <c r="J167" s="65"/>
      <c r="K167" s="65"/>
      <c r="P167" s="65"/>
      <c r="Q167" s="65"/>
      <c r="R167" s="65"/>
      <c r="S167" s="65"/>
      <c r="T167" s="65"/>
      <c r="U167" s="65"/>
      <c r="V167" s="65"/>
      <c r="W167" s="65"/>
    </row>
    <row r="168" spans="1:23" x14ac:dyDescent="0.2">
      <c r="A168" s="65"/>
      <c r="B168" s="65"/>
      <c r="F168" s="65"/>
      <c r="G168" s="65"/>
      <c r="H168" s="65"/>
      <c r="I168" s="65"/>
      <c r="J168" s="65"/>
      <c r="K168" s="65"/>
      <c r="P168" s="65"/>
      <c r="Q168" s="65"/>
      <c r="R168" s="65"/>
      <c r="S168" s="65"/>
      <c r="T168" s="65"/>
      <c r="U168" s="65"/>
      <c r="V168" s="65"/>
      <c r="W168" s="65"/>
    </row>
    <row r="169" spans="1:23" x14ac:dyDescent="0.2">
      <c r="A169" s="65"/>
      <c r="B169" s="65"/>
      <c r="F169" s="65"/>
      <c r="G169" s="65"/>
      <c r="H169" s="65"/>
      <c r="I169" s="65"/>
      <c r="J169" s="65"/>
      <c r="K169" s="65"/>
      <c r="P169" s="65"/>
      <c r="Q169" s="65"/>
      <c r="R169" s="65"/>
      <c r="S169" s="65"/>
      <c r="T169" s="65"/>
      <c r="U169" s="65"/>
      <c r="V169" s="65"/>
      <c r="W169" s="65"/>
    </row>
    <row r="170" spans="1:23" x14ac:dyDescent="0.2">
      <c r="A170" s="65"/>
      <c r="B170" s="65"/>
      <c r="F170" s="65"/>
      <c r="G170" s="65"/>
      <c r="H170" s="65"/>
      <c r="I170" s="65"/>
      <c r="J170" s="65"/>
      <c r="K170" s="65"/>
      <c r="P170" s="65"/>
      <c r="Q170" s="65"/>
      <c r="R170" s="65"/>
      <c r="S170" s="65"/>
      <c r="T170" s="65"/>
      <c r="U170" s="65"/>
      <c r="V170" s="65"/>
      <c r="W170" s="65"/>
    </row>
    <row r="171" spans="1:23" x14ac:dyDescent="0.2">
      <c r="A171" s="65"/>
      <c r="B171" s="65"/>
      <c r="F171" s="65"/>
      <c r="G171" s="65"/>
      <c r="H171" s="65"/>
      <c r="I171" s="65"/>
      <c r="J171" s="65"/>
      <c r="K171" s="65"/>
      <c r="P171" s="65"/>
      <c r="Q171" s="65"/>
      <c r="R171" s="65"/>
      <c r="S171" s="65"/>
      <c r="T171" s="65"/>
      <c r="U171" s="65"/>
      <c r="V171" s="65"/>
      <c r="W171" s="65"/>
    </row>
    <row r="172" spans="1:23" x14ac:dyDescent="0.2">
      <c r="A172" s="65"/>
      <c r="B172" s="65"/>
      <c r="F172" s="65"/>
      <c r="G172" s="65"/>
      <c r="H172" s="65"/>
      <c r="I172" s="65"/>
      <c r="J172" s="65"/>
      <c r="K172" s="65"/>
      <c r="P172" s="65"/>
      <c r="Q172" s="65"/>
      <c r="R172" s="65"/>
      <c r="S172" s="65"/>
      <c r="T172" s="65"/>
      <c r="U172" s="65"/>
      <c r="V172" s="65"/>
      <c r="W172" s="65"/>
    </row>
    <row r="173" spans="1:23" x14ac:dyDescent="0.2">
      <c r="A173" s="65"/>
      <c r="B173" s="65"/>
      <c r="F173" s="65"/>
      <c r="G173" s="65"/>
      <c r="H173" s="65"/>
      <c r="I173" s="65"/>
      <c r="J173" s="65"/>
      <c r="K173" s="65"/>
      <c r="P173" s="65"/>
      <c r="Q173" s="65"/>
      <c r="R173" s="65"/>
      <c r="S173" s="65"/>
      <c r="T173" s="65"/>
      <c r="U173" s="65"/>
      <c r="V173" s="65"/>
      <c r="W173" s="65"/>
    </row>
    <row r="174" spans="1:23" x14ac:dyDescent="0.2">
      <c r="A174" s="65"/>
      <c r="B174" s="65"/>
      <c r="F174" s="65"/>
      <c r="G174" s="65"/>
      <c r="H174" s="65"/>
      <c r="I174" s="65"/>
      <c r="J174" s="65"/>
      <c r="K174" s="65"/>
      <c r="P174" s="65"/>
      <c r="Q174" s="65"/>
      <c r="R174" s="65"/>
      <c r="S174" s="65"/>
      <c r="T174" s="65"/>
      <c r="U174" s="65"/>
      <c r="V174" s="65"/>
      <c r="W174" s="65"/>
    </row>
    <row r="175" spans="1:23" x14ac:dyDescent="0.2">
      <c r="A175" s="65"/>
      <c r="B175" s="65"/>
      <c r="F175" s="65"/>
      <c r="G175" s="65"/>
      <c r="H175" s="65"/>
      <c r="I175" s="65"/>
      <c r="J175" s="65"/>
      <c r="K175" s="65"/>
      <c r="P175" s="65"/>
      <c r="Q175" s="65"/>
      <c r="R175" s="65"/>
      <c r="S175" s="65"/>
      <c r="T175" s="65"/>
      <c r="U175" s="65"/>
      <c r="V175" s="65"/>
      <c r="W175" s="65"/>
    </row>
    <row r="176" spans="1:23" x14ac:dyDescent="0.2">
      <c r="A176" s="65"/>
      <c r="B176" s="65"/>
      <c r="F176" s="65"/>
      <c r="G176" s="65"/>
      <c r="H176" s="65"/>
      <c r="I176" s="65"/>
      <c r="J176" s="65"/>
      <c r="K176" s="65"/>
      <c r="P176" s="65"/>
      <c r="Q176" s="65"/>
      <c r="R176" s="65"/>
      <c r="S176" s="65"/>
      <c r="T176" s="65"/>
      <c r="U176" s="65"/>
      <c r="V176" s="65"/>
      <c r="W176" s="65"/>
    </row>
    <row r="177" spans="1:23" x14ac:dyDescent="0.2">
      <c r="A177" s="65"/>
      <c r="B177" s="65"/>
      <c r="F177" s="65"/>
      <c r="G177" s="65"/>
      <c r="H177" s="65"/>
      <c r="I177" s="65"/>
      <c r="J177" s="65"/>
      <c r="K177" s="65"/>
      <c r="P177" s="65"/>
      <c r="Q177" s="65"/>
      <c r="R177" s="65"/>
      <c r="S177" s="65"/>
      <c r="T177" s="65"/>
      <c r="U177" s="65"/>
      <c r="V177" s="65"/>
      <c r="W177" s="65"/>
    </row>
    <row r="178" spans="1:23" x14ac:dyDescent="0.2">
      <c r="A178" s="65"/>
      <c r="B178" s="65"/>
      <c r="F178" s="65"/>
      <c r="G178" s="65"/>
      <c r="H178" s="65"/>
      <c r="I178" s="65"/>
      <c r="J178" s="65"/>
      <c r="K178" s="65"/>
      <c r="P178" s="65"/>
      <c r="Q178" s="65"/>
      <c r="R178" s="65"/>
      <c r="S178" s="65"/>
      <c r="T178" s="65"/>
      <c r="U178" s="65"/>
      <c r="V178" s="65"/>
      <c r="W178" s="65"/>
    </row>
    <row r="179" spans="1:23" x14ac:dyDescent="0.2">
      <c r="A179" s="65"/>
      <c r="B179" s="65"/>
      <c r="F179" s="65"/>
      <c r="G179" s="65"/>
      <c r="H179" s="65"/>
      <c r="I179" s="65"/>
      <c r="J179" s="65"/>
      <c r="K179" s="65"/>
      <c r="P179" s="65"/>
      <c r="Q179" s="65"/>
      <c r="R179" s="65"/>
      <c r="S179" s="65"/>
      <c r="T179" s="65"/>
      <c r="U179" s="65"/>
      <c r="V179" s="65"/>
      <c r="W179" s="65"/>
    </row>
    <row r="180" spans="1:23" x14ac:dyDescent="0.2">
      <c r="A180" s="65"/>
      <c r="B180" s="65"/>
      <c r="F180" s="65"/>
      <c r="G180" s="65"/>
      <c r="H180" s="65"/>
      <c r="I180" s="65"/>
      <c r="J180" s="65"/>
      <c r="K180" s="65"/>
      <c r="P180" s="65"/>
      <c r="Q180" s="65"/>
      <c r="R180" s="65"/>
      <c r="S180" s="65"/>
      <c r="T180" s="65"/>
      <c r="U180" s="65"/>
      <c r="V180" s="65"/>
      <c r="W180" s="65"/>
    </row>
    <row r="181" spans="1:23" x14ac:dyDescent="0.2">
      <c r="A181" s="65"/>
      <c r="B181" s="65"/>
      <c r="F181" s="65"/>
      <c r="G181" s="65"/>
      <c r="H181" s="65"/>
      <c r="I181" s="65"/>
      <c r="J181" s="65"/>
      <c r="K181" s="65"/>
      <c r="P181" s="65"/>
      <c r="Q181" s="65"/>
      <c r="R181" s="65"/>
      <c r="S181" s="65"/>
      <c r="T181" s="65"/>
      <c r="U181" s="65"/>
      <c r="V181" s="65"/>
      <c r="W181" s="65"/>
    </row>
    <row r="182" spans="1:23" x14ac:dyDescent="0.2">
      <c r="A182" s="65"/>
      <c r="B182" s="65"/>
      <c r="F182" s="65"/>
      <c r="G182" s="65"/>
      <c r="H182" s="65"/>
      <c r="I182" s="65"/>
      <c r="J182" s="65"/>
      <c r="K182" s="65"/>
      <c r="P182" s="65"/>
      <c r="Q182" s="65"/>
      <c r="R182" s="65"/>
      <c r="S182" s="65"/>
      <c r="T182" s="65"/>
      <c r="U182" s="65"/>
      <c r="V182" s="65"/>
      <c r="W182" s="65"/>
    </row>
    <row r="183" spans="1:23" x14ac:dyDescent="0.2">
      <c r="A183" s="65"/>
      <c r="B183" s="65"/>
      <c r="F183" s="65"/>
      <c r="G183" s="65"/>
      <c r="H183" s="65"/>
      <c r="I183" s="65"/>
      <c r="J183" s="65"/>
      <c r="K183" s="65"/>
      <c r="P183" s="65"/>
      <c r="Q183" s="65"/>
      <c r="R183" s="65"/>
      <c r="S183" s="65"/>
      <c r="T183" s="65"/>
      <c r="U183" s="65"/>
      <c r="V183" s="65"/>
      <c r="W183" s="65"/>
    </row>
    <row r="184" spans="1:23" x14ac:dyDescent="0.2">
      <c r="A184" s="65"/>
      <c r="B184" s="65"/>
      <c r="F184" s="65"/>
      <c r="G184" s="65"/>
      <c r="H184" s="65"/>
      <c r="I184" s="65"/>
      <c r="J184" s="65"/>
      <c r="K184" s="65"/>
      <c r="P184" s="65"/>
      <c r="Q184" s="65"/>
      <c r="R184" s="65"/>
      <c r="S184" s="65"/>
      <c r="T184" s="65"/>
      <c r="U184" s="65"/>
      <c r="V184" s="65"/>
      <c r="W184" s="65"/>
    </row>
    <row r="185" spans="1:23" x14ac:dyDescent="0.2">
      <c r="A185" s="65"/>
      <c r="B185" s="65"/>
      <c r="F185" s="65"/>
      <c r="G185" s="65"/>
      <c r="H185" s="65"/>
      <c r="I185" s="65"/>
      <c r="J185" s="65"/>
      <c r="K185" s="65"/>
      <c r="P185" s="65"/>
      <c r="Q185" s="65"/>
      <c r="R185" s="65"/>
      <c r="S185" s="65"/>
      <c r="T185" s="65"/>
      <c r="U185" s="65"/>
      <c r="V185" s="65"/>
      <c r="W185" s="65"/>
    </row>
    <row r="186" spans="1:23" x14ac:dyDescent="0.2">
      <c r="A186" s="65"/>
      <c r="B186" s="65"/>
      <c r="F186" s="65"/>
      <c r="G186" s="65"/>
      <c r="H186" s="65"/>
      <c r="I186" s="65"/>
      <c r="J186" s="65"/>
      <c r="K186" s="65"/>
      <c r="P186" s="65"/>
      <c r="Q186" s="65"/>
      <c r="R186" s="65"/>
      <c r="S186" s="65"/>
      <c r="T186" s="65"/>
      <c r="U186" s="65"/>
      <c r="V186" s="65"/>
      <c r="W186" s="65"/>
    </row>
    <row r="187" spans="1:23" x14ac:dyDescent="0.2">
      <c r="A187" s="65"/>
      <c r="B187" s="65"/>
      <c r="F187" s="65"/>
      <c r="G187" s="65"/>
      <c r="H187" s="65"/>
      <c r="I187" s="65"/>
      <c r="J187" s="65"/>
      <c r="K187" s="65"/>
      <c r="P187" s="65"/>
      <c r="Q187" s="65"/>
      <c r="R187" s="65"/>
      <c r="S187" s="65"/>
      <c r="T187" s="65"/>
      <c r="U187" s="65"/>
      <c r="V187" s="65"/>
      <c r="W187" s="65"/>
    </row>
    <row r="188" spans="1:23" x14ac:dyDescent="0.2">
      <c r="A188" s="65"/>
      <c r="B188" s="65"/>
      <c r="F188" s="65"/>
      <c r="G188" s="65"/>
      <c r="H188" s="65"/>
      <c r="I188" s="65"/>
      <c r="J188" s="65"/>
      <c r="K188" s="65"/>
      <c r="P188" s="65"/>
      <c r="Q188" s="65"/>
      <c r="R188" s="65"/>
      <c r="S188" s="65"/>
      <c r="T188" s="65"/>
      <c r="U188" s="65"/>
      <c r="V188" s="65"/>
      <c r="W188" s="65"/>
    </row>
    <row r="189" spans="1:23" x14ac:dyDescent="0.2">
      <c r="A189" s="65"/>
      <c r="B189" s="65"/>
      <c r="F189" s="65"/>
      <c r="G189" s="65"/>
      <c r="H189" s="65"/>
      <c r="I189" s="65"/>
      <c r="J189" s="65"/>
      <c r="K189" s="65"/>
      <c r="P189" s="65"/>
      <c r="Q189" s="65"/>
      <c r="R189" s="65"/>
      <c r="S189" s="65"/>
      <c r="T189" s="65"/>
      <c r="U189" s="65"/>
      <c r="V189" s="65"/>
      <c r="W189" s="65"/>
    </row>
    <row r="190" spans="1:23" x14ac:dyDescent="0.2">
      <c r="A190" s="65"/>
      <c r="B190" s="65"/>
      <c r="F190" s="65"/>
      <c r="G190" s="65"/>
      <c r="H190" s="65"/>
      <c r="I190" s="65"/>
      <c r="J190" s="65"/>
      <c r="K190" s="65"/>
      <c r="P190" s="65"/>
      <c r="Q190" s="65"/>
      <c r="R190" s="65"/>
      <c r="S190" s="65"/>
      <c r="T190" s="65"/>
      <c r="U190" s="65"/>
      <c r="V190" s="65"/>
      <c r="W190" s="65"/>
    </row>
    <row r="191" spans="1:23" x14ac:dyDescent="0.2">
      <c r="A191" s="65"/>
      <c r="B191" s="65"/>
      <c r="F191" s="65"/>
      <c r="G191" s="65"/>
      <c r="H191" s="65"/>
      <c r="I191" s="65"/>
      <c r="J191" s="65"/>
      <c r="K191" s="65"/>
      <c r="P191" s="65"/>
      <c r="Q191" s="65"/>
      <c r="R191" s="65"/>
      <c r="S191" s="65"/>
      <c r="T191" s="65"/>
      <c r="U191" s="65"/>
      <c r="V191" s="65"/>
      <c r="W191" s="65"/>
    </row>
    <row r="192" spans="1:23" x14ac:dyDescent="0.2">
      <c r="A192" s="65"/>
      <c r="B192" s="65"/>
      <c r="F192" s="65"/>
      <c r="G192" s="65"/>
      <c r="H192" s="65"/>
      <c r="I192" s="65"/>
      <c r="J192" s="65"/>
      <c r="K192" s="65"/>
      <c r="P192" s="65"/>
      <c r="Q192" s="65"/>
      <c r="R192" s="65"/>
      <c r="S192" s="65"/>
      <c r="T192" s="65"/>
      <c r="U192" s="65"/>
      <c r="V192" s="65"/>
      <c r="W192" s="65"/>
    </row>
    <row r="193" spans="1:23" x14ac:dyDescent="0.2">
      <c r="A193" s="65"/>
      <c r="B193" s="65"/>
      <c r="F193" s="65"/>
      <c r="G193" s="65"/>
      <c r="H193" s="65"/>
      <c r="I193" s="65"/>
      <c r="J193" s="65"/>
      <c r="K193" s="65"/>
      <c r="P193" s="65"/>
      <c r="Q193" s="65"/>
      <c r="R193" s="65"/>
      <c r="S193" s="65"/>
      <c r="T193" s="65"/>
      <c r="U193" s="65"/>
      <c r="V193" s="65"/>
      <c r="W193" s="65"/>
    </row>
    <row r="194" spans="1:23" x14ac:dyDescent="0.2">
      <c r="A194" s="65"/>
      <c r="B194" s="65"/>
      <c r="F194" s="65"/>
      <c r="G194" s="65"/>
      <c r="H194" s="65"/>
      <c r="I194" s="65"/>
      <c r="J194" s="65"/>
      <c r="K194" s="65"/>
      <c r="P194" s="65"/>
      <c r="Q194" s="65"/>
      <c r="R194" s="65"/>
      <c r="S194" s="65"/>
      <c r="T194" s="65"/>
      <c r="U194" s="65"/>
      <c r="V194" s="65"/>
      <c r="W194" s="65"/>
    </row>
    <row r="195" spans="1:23" x14ac:dyDescent="0.2">
      <c r="A195" s="65"/>
      <c r="B195" s="65"/>
      <c r="F195" s="65"/>
      <c r="G195" s="65"/>
      <c r="H195" s="65"/>
      <c r="I195" s="65"/>
      <c r="J195" s="65"/>
      <c r="K195" s="65"/>
      <c r="P195" s="65"/>
      <c r="Q195" s="65"/>
      <c r="R195" s="65"/>
      <c r="S195" s="65"/>
      <c r="T195" s="65"/>
      <c r="U195" s="65"/>
      <c r="V195" s="65"/>
      <c r="W195" s="65"/>
    </row>
    <row r="196" spans="1:23" x14ac:dyDescent="0.2">
      <c r="A196" s="65"/>
      <c r="B196" s="65"/>
      <c r="F196" s="65"/>
      <c r="G196" s="65"/>
      <c r="H196" s="65"/>
      <c r="I196" s="65"/>
      <c r="J196" s="65"/>
      <c r="K196" s="65"/>
      <c r="P196" s="65"/>
      <c r="Q196" s="65"/>
      <c r="R196" s="65"/>
      <c r="S196" s="65"/>
      <c r="T196" s="65"/>
      <c r="U196" s="65"/>
      <c r="V196" s="65"/>
      <c r="W196" s="65"/>
    </row>
    <row r="197" spans="1:23" x14ac:dyDescent="0.2">
      <c r="A197" s="65"/>
      <c r="B197" s="65"/>
      <c r="F197" s="65"/>
      <c r="G197" s="65"/>
      <c r="H197" s="65"/>
      <c r="I197" s="65"/>
      <c r="J197" s="65"/>
      <c r="K197" s="65"/>
      <c r="P197" s="65"/>
      <c r="Q197" s="65"/>
      <c r="R197" s="65"/>
      <c r="S197" s="65"/>
      <c r="T197" s="65"/>
      <c r="U197" s="65"/>
      <c r="V197" s="65"/>
      <c r="W197" s="65"/>
    </row>
    <row r="198" spans="1:23" x14ac:dyDescent="0.2">
      <c r="A198" s="65"/>
      <c r="B198" s="65"/>
      <c r="F198" s="65"/>
      <c r="G198" s="65"/>
      <c r="H198" s="65"/>
      <c r="I198" s="65"/>
      <c r="J198" s="65"/>
      <c r="K198" s="65"/>
      <c r="P198" s="65"/>
      <c r="Q198" s="65"/>
      <c r="R198" s="65"/>
      <c r="S198" s="65"/>
      <c r="T198" s="65"/>
      <c r="U198" s="65"/>
      <c r="V198" s="65"/>
      <c r="W198" s="65"/>
    </row>
    <row r="199" spans="1:23" x14ac:dyDescent="0.2">
      <c r="A199" s="65"/>
      <c r="B199" s="65"/>
      <c r="F199" s="65"/>
      <c r="G199" s="65"/>
      <c r="H199" s="65"/>
      <c r="I199" s="65"/>
      <c r="J199" s="65"/>
      <c r="K199" s="65"/>
      <c r="P199" s="65"/>
      <c r="Q199" s="65"/>
      <c r="R199" s="65"/>
      <c r="S199" s="65"/>
      <c r="T199" s="65"/>
      <c r="U199" s="65"/>
      <c r="V199" s="65"/>
      <c r="W199" s="65"/>
    </row>
    <row r="200" spans="1:23" x14ac:dyDescent="0.2">
      <c r="A200" s="65"/>
      <c r="B200" s="65"/>
      <c r="F200" s="65"/>
      <c r="G200" s="65"/>
      <c r="H200" s="65"/>
      <c r="I200" s="65"/>
      <c r="J200" s="65"/>
      <c r="K200" s="65"/>
      <c r="P200" s="65"/>
      <c r="Q200" s="65"/>
      <c r="R200" s="65"/>
      <c r="S200" s="65"/>
      <c r="T200" s="65"/>
      <c r="U200" s="65"/>
      <c r="V200" s="65"/>
      <c r="W200" s="65"/>
    </row>
    <row r="201" spans="1:23" x14ac:dyDescent="0.2">
      <c r="A201" s="65"/>
      <c r="B201" s="65"/>
      <c r="F201" s="65"/>
      <c r="G201" s="65"/>
      <c r="H201" s="65"/>
      <c r="I201" s="65"/>
      <c r="J201" s="65"/>
      <c r="K201" s="65"/>
      <c r="P201" s="65"/>
      <c r="Q201" s="65"/>
      <c r="R201" s="65"/>
      <c r="S201" s="65"/>
      <c r="T201" s="65"/>
      <c r="U201" s="65"/>
      <c r="V201" s="65"/>
      <c r="W201" s="65"/>
    </row>
    <row r="202" spans="1:23" x14ac:dyDescent="0.2">
      <c r="A202" s="65"/>
      <c r="B202" s="65"/>
      <c r="F202" s="65"/>
      <c r="G202" s="65"/>
      <c r="H202" s="65"/>
      <c r="I202" s="65"/>
      <c r="J202" s="65"/>
      <c r="K202" s="65"/>
      <c r="P202" s="65"/>
      <c r="Q202" s="65"/>
      <c r="R202" s="65"/>
      <c r="S202" s="65"/>
      <c r="T202" s="65"/>
      <c r="U202" s="65"/>
      <c r="V202" s="65"/>
      <c r="W202" s="65"/>
    </row>
    <row r="203" spans="1:23" x14ac:dyDescent="0.2">
      <c r="A203" s="65"/>
      <c r="B203" s="65"/>
      <c r="F203" s="65"/>
      <c r="G203" s="65"/>
      <c r="H203" s="65"/>
      <c r="I203" s="65"/>
      <c r="J203" s="65"/>
      <c r="K203" s="65"/>
      <c r="P203" s="65"/>
      <c r="Q203" s="65"/>
      <c r="R203" s="65"/>
      <c r="S203" s="65"/>
      <c r="T203" s="65"/>
      <c r="U203" s="65"/>
      <c r="V203" s="65"/>
      <c r="W203" s="65"/>
    </row>
    <row r="204" spans="1:23" x14ac:dyDescent="0.2">
      <c r="A204" s="65"/>
      <c r="B204" s="65"/>
      <c r="F204" s="65"/>
      <c r="G204" s="65"/>
      <c r="H204" s="65"/>
      <c r="I204" s="65"/>
      <c r="J204" s="65"/>
      <c r="K204" s="65"/>
      <c r="P204" s="65"/>
      <c r="Q204" s="65"/>
      <c r="R204" s="65"/>
      <c r="S204" s="65"/>
      <c r="T204" s="65"/>
      <c r="U204" s="65"/>
      <c r="V204" s="65"/>
      <c r="W204" s="65"/>
    </row>
    <row r="205" spans="1:23" x14ac:dyDescent="0.2">
      <c r="A205" s="65"/>
      <c r="B205" s="65"/>
      <c r="F205" s="65"/>
      <c r="G205" s="65"/>
      <c r="H205" s="65"/>
      <c r="I205" s="65"/>
      <c r="J205" s="65"/>
      <c r="K205" s="65"/>
      <c r="P205" s="65"/>
      <c r="Q205" s="65"/>
      <c r="R205" s="65"/>
      <c r="S205" s="65"/>
      <c r="T205" s="65"/>
      <c r="U205" s="65"/>
      <c r="V205" s="65"/>
      <c r="W205" s="65"/>
    </row>
    <row r="206" spans="1:23" x14ac:dyDescent="0.2">
      <c r="A206" s="65"/>
      <c r="B206" s="65"/>
      <c r="F206" s="65"/>
      <c r="G206" s="65"/>
      <c r="H206" s="65"/>
      <c r="I206" s="65"/>
      <c r="J206" s="65"/>
      <c r="K206" s="65"/>
      <c r="P206" s="65"/>
      <c r="Q206" s="65"/>
      <c r="R206" s="65"/>
      <c r="S206" s="65"/>
      <c r="T206" s="65"/>
      <c r="U206" s="65"/>
      <c r="V206" s="65"/>
      <c r="W206" s="65"/>
    </row>
    <row r="207" spans="1:23" x14ac:dyDescent="0.2">
      <c r="A207" s="65"/>
      <c r="B207" s="65"/>
      <c r="F207" s="65"/>
      <c r="G207" s="65"/>
      <c r="H207" s="65"/>
      <c r="I207" s="65"/>
      <c r="J207" s="65"/>
      <c r="K207" s="65"/>
      <c r="P207" s="65"/>
      <c r="Q207" s="65"/>
      <c r="R207" s="65"/>
      <c r="S207" s="65"/>
      <c r="T207" s="65"/>
      <c r="U207" s="65"/>
      <c r="V207" s="65"/>
      <c r="W207" s="65"/>
    </row>
    <row r="208" spans="1:23" x14ac:dyDescent="0.2">
      <c r="A208" s="65"/>
      <c r="B208" s="65"/>
      <c r="F208" s="65"/>
      <c r="G208" s="65"/>
      <c r="H208" s="65"/>
      <c r="I208" s="65"/>
      <c r="J208" s="65"/>
      <c r="K208" s="65"/>
      <c r="P208" s="65"/>
      <c r="Q208" s="65"/>
      <c r="R208" s="65"/>
      <c r="S208" s="65"/>
      <c r="T208" s="65"/>
      <c r="U208" s="65"/>
      <c r="V208" s="65"/>
      <c r="W208" s="65"/>
    </row>
    <row r="209" spans="1:23" x14ac:dyDescent="0.2">
      <c r="A209" s="65"/>
      <c r="B209" s="65"/>
      <c r="F209" s="65"/>
      <c r="G209" s="65"/>
      <c r="H209" s="65"/>
      <c r="I209" s="65"/>
      <c r="J209" s="65"/>
      <c r="K209" s="65"/>
      <c r="P209" s="65"/>
      <c r="Q209" s="65"/>
      <c r="R209" s="65"/>
      <c r="S209" s="65"/>
      <c r="T209" s="65"/>
      <c r="U209" s="65"/>
      <c r="V209" s="65"/>
      <c r="W209" s="65"/>
    </row>
    <row r="210" spans="1:23" x14ac:dyDescent="0.2">
      <c r="A210" s="65"/>
      <c r="B210" s="65"/>
      <c r="F210" s="65"/>
      <c r="G210" s="65"/>
      <c r="H210" s="65"/>
      <c r="I210" s="65"/>
      <c r="J210" s="65"/>
      <c r="K210" s="65"/>
      <c r="P210" s="65"/>
      <c r="Q210" s="65"/>
      <c r="R210" s="65"/>
      <c r="S210" s="65"/>
      <c r="T210" s="65"/>
      <c r="U210" s="65"/>
      <c r="V210" s="65"/>
      <c r="W210" s="65"/>
    </row>
    <row r="211" spans="1:23" x14ac:dyDescent="0.2">
      <c r="A211" s="65"/>
      <c r="B211" s="65"/>
      <c r="F211" s="65"/>
      <c r="G211" s="65"/>
      <c r="H211" s="65"/>
      <c r="I211" s="65"/>
      <c r="J211" s="65"/>
      <c r="K211" s="65"/>
      <c r="P211" s="65"/>
      <c r="Q211" s="65"/>
      <c r="R211" s="65"/>
      <c r="S211" s="65"/>
      <c r="T211" s="65"/>
      <c r="U211" s="65"/>
      <c r="V211" s="65"/>
      <c r="W211" s="65"/>
    </row>
    <row r="212" spans="1:23" x14ac:dyDescent="0.2">
      <c r="A212" s="65"/>
      <c r="B212" s="65"/>
      <c r="F212" s="65"/>
      <c r="G212" s="65"/>
      <c r="H212" s="65"/>
      <c r="I212" s="65"/>
      <c r="J212" s="65"/>
      <c r="K212" s="65"/>
      <c r="P212" s="65"/>
      <c r="Q212" s="65"/>
      <c r="R212" s="65"/>
      <c r="S212" s="65"/>
      <c r="T212" s="65"/>
      <c r="U212" s="65"/>
      <c r="V212" s="65"/>
      <c r="W212" s="65"/>
    </row>
    <row r="213" spans="1:23" x14ac:dyDescent="0.2">
      <c r="A213" s="65"/>
      <c r="B213" s="65"/>
      <c r="F213" s="65"/>
      <c r="G213" s="65"/>
      <c r="H213" s="65"/>
      <c r="I213" s="65"/>
      <c r="J213" s="65"/>
      <c r="K213" s="65"/>
      <c r="P213" s="65"/>
      <c r="Q213" s="65"/>
      <c r="R213" s="65"/>
      <c r="S213" s="65"/>
      <c r="T213" s="65"/>
      <c r="U213" s="65"/>
      <c r="V213" s="65"/>
      <c r="W213" s="65"/>
    </row>
    <row r="214" spans="1:23" x14ac:dyDescent="0.2">
      <c r="A214" s="65"/>
      <c r="B214" s="65"/>
      <c r="F214" s="65"/>
      <c r="G214" s="65"/>
      <c r="H214" s="65"/>
      <c r="I214" s="65"/>
      <c r="J214" s="65"/>
      <c r="K214" s="65"/>
      <c r="P214" s="65"/>
      <c r="Q214" s="65"/>
      <c r="R214" s="65"/>
      <c r="S214" s="65"/>
      <c r="T214" s="65"/>
      <c r="U214" s="65"/>
      <c r="V214" s="65"/>
      <c r="W214" s="65"/>
    </row>
    <row r="215" spans="1:23" x14ac:dyDescent="0.2">
      <c r="A215" s="65"/>
      <c r="B215" s="65"/>
      <c r="F215" s="65"/>
      <c r="G215" s="65"/>
      <c r="H215" s="65"/>
      <c r="I215" s="65"/>
      <c r="J215" s="65"/>
      <c r="K215" s="65"/>
      <c r="P215" s="65"/>
      <c r="Q215" s="65"/>
      <c r="R215" s="65"/>
      <c r="S215" s="65"/>
      <c r="T215" s="65"/>
      <c r="U215" s="65"/>
      <c r="V215" s="65"/>
      <c r="W215" s="65"/>
    </row>
    <row r="216" spans="1:23" x14ac:dyDescent="0.2">
      <c r="A216" s="65"/>
      <c r="B216" s="65"/>
      <c r="F216" s="65"/>
      <c r="G216" s="65"/>
      <c r="H216" s="65"/>
      <c r="I216" s="65"/>
      <c r="J216" s="65"/>
      <c r="K216" s="65"/>
      <c r="P216" s="65"/>
      <c r="Q216" s="65"/>
      <c r="R216" s="65"/>
      <c r="S216" s="65"/>
      <c r="T216" s="65"/>
      <c r="U216" s="65"/>
      <c r="V216" s="65"/>
      <c r="W216" s="65"/>
    </row>
    <row r="217" spans="1:23" x14ac:dyDescent="0.2">
      <c r="A217" s="65"/>
      <c r="B217" s="65"/>
      <c r="F217" s="65"/>
      <c r="G217" s="65"/>
      <c r="H217" s="65"/>
      <c r="I217" s="65"/>
      <c r="J217" s="65"/>
      <c r="K217" s="65"/>
      <c r="P217" s="65"/>
      <c r="Q217" s="65"/>
      <c r="R217" s="65"/>
      <c r="S217" s="65"/>
      <c r="T217" s="65"/>
      <c r="U217" s="65"/>
      <c r="V217" s="65"/>
      <c r="W217" s="65"/>
    </row>
    <row r="218" spans="1:23" x14ac:dyDescent="0.2">
      <c r="A218" s="65"/>
      <c r="B218" s="65"/>
      <c r="F218" s="65"/>
      <c r="G218" s="65"/>
      <c r="H218" s="65"/>
      <c r="I218" s="65"/>
      <c r="J218" s="65"/>
      <c r="K218" s="65"/>
      <c r="P218" s="65"/>
      <c r="Q218" s="65"/>
      <c r="R218" s="65"/>
      <c r="S218" s="65"/>
      <c r="T218" s="65"/>
      <c r="U218" s="65"/>
      <c r="V218" s="65"/>
      <c r="W218" s="65"/>
    </row>
    <row r="219" spans="1:23" x14ac:dyDescent="0.2">
      <c r="A219" s="65"/>
      <c r="B219" s="65"/>
      <c r="F219" s="65"/>
      <c r="G219" s="65"/>
      <c r="H219" s="65"/>
      <c r="I219" s="65"/>
      <c r="J219" s="65"/>
      <c r="K219" s="65"/>
      <c r="P219" s="65"/>
      <c r="Q219" s="65"/>
      <c r="R219" s="65"/>
      <c r="S219" s="65"/>
      <c r="T219" s="65"/>
      <c r="U219" s="65"/>
      <c r="V219" s="65"/>
      <c r="W219" s="65"/>
    </row>
    <row r="220" spans="1:23" x14ac:dyDescent="0.2">
      <c r="A220" s="65"/>
      <c r="B220" s="65"/>
      <c r="F220" s="65"/>
      <c r="G220" s="65"/>
      <c r="H220" s="65"/>
      <c r="I220" s="65"/>
      <c r="J220" s="65"/>
      <c r="K220" s="65"/>
      <c r="P220" s="65"/>
      <c r="Q220" s="65"/>
      <c r="R220" s="65"/>
      <c r="S220" s="65"/>
      <c r="T220" s="65"/>
      <c r="U220" s="65"/>
      <c r="V220" s="65"/>
      <c r="W220" s="65"/>
    </row>
    <row r="221" spans="1:23" x14ac:dyDescent="0.2">
      <c r="A221" s="65"/>
      <c r="B221" s="65"/>
      <c r="F221" s="65"/>
      <c r="G221" s="65"/>
      <c r="H221" s="65"/>
      <c r="I221" s="65"/>
      <c r="J221" s="65"/>
      <c r="K221" s="65"/>
      <c r="P221" s="65"/>
      <c r="Q221" s="65"/>
      <c r="R221" s="65"/>
      <c r="S221" s="65"/>
      <c r="T221" s="65"/>
      <c r="U221" s="65"/>
      <c r="V221" s="65"/>
      <c r="W221" s="65"/>
    </row>
    <row r="222" spans="1:23" x14ac:dyDescent="0.2">
      <c r="A222" s="65"/>
      <c r="B222" s="65"/>
      <c r="F222" s="65"/>
      <c r="G222" s="65"/>
      <c r="H222" s="65"/>
      <c r="I222" s="65"/>
      <c r="J222" s="65"/>
      <c r="K222" s="65"/>
      <c r="P222" s="65"/>
      <c r="Q222" s="65"/>
      <c r="R222" s="65"/>
      <c r="S222" s="65"/>
      <c r="T222" s="65"/>
      <c r="U222" s="65"/>
      <c r="V222" s="65"/>
      <c r="W222" s="65"/>
    </row>
    <row r="223" spans="1:23" x14ac:dyDescent="0.2">
      <c r="A223" s="65"/>
      <c r="B223" s="65"/>
      <c r="F223" s="65"/>
      <c r="G223" s="65"/>
      <c r="H223" s="65"/>
      <c r="I223" s="65"/>
      <c r="J223" s="65"/>
      <c r="K223" s="65"/>
      <c r="P223" s="65"/>
      <c r="Q223" s="65"/>
      <c r="R223" s="65"/>
      <c r="S223" s="65"/>
      <c r="T223" s="65"/>
      <c r="U223" s="65"/>
      <c r="V223" s="65"/>
      <c r="W223" s="65"/>
    </row>
    <row r="224" spans="1:23" x14ac:dyDescent="0.2">
      <c r="A224" s="65"/>
      <c r="B224" s="65"/>
      <c r="F224" s="65"/>
      <c r="G224" s="65"/>
      <c r="H224" s="65"/>
      <c r="I224" s="65"/>
      <c r="J224" s="65"/>
      <c r="K224" s="65"/>
      <c r="P224" s="65"/>
      <c r="Q224" s="65"/>
      <c r="R224" s="65"/>
      <c r="S224" s="65"/>
      <c r="T224" s="65"/>
      <c r="U224" s="65"/>
      <c r="V224" s="65"/>
      <c r="W224" s="65"/>
    </row>
    <row r="225" spans="1:23" x14ac:dyDescent="0.2">
      <c r="A225" s="65"/>
      <c r="B225" s="65"/>
      <c r="F225" s="65"/>
      <c r="G225" s="65"/>
      <c r="H225" s="65"/>
      <c r="I225" s="65"/>
      <c r="J225" s="65"/>
      <c r="K225" s="65"/>
      <c r="P225" s="65"/>
      <c r="Q225" s="65"/>
      <c r="R225" s="65"/>
      <c r="S225" s="65"/>
      <c r="T225" s="65"/>
      <c r="U225" s="65"/>
      <c r="V225" s="65"/>
      <c r="W225" s="65"/>
    </row>
    <row r="226" spans="1:23" x14ac:dyDescent="0.2">
      <c r="A226" s="65"/>
      <c r="B226" s="65"/>
      <c r="F226" s="65"/>
      <c r="G226" s="65"/>
      <c r="H226" s="65"/>
      <c r="I226" s="65"/>
      <c r="J226" s="65"/>
      <c r="K226" s="65"/>
      <c r="P226" s="65"/>
      <c r="Q226" s="65"/>
      <c r="R226" s="65"/>
      <c r="S226" s="65"/>
      <c r="T226" s="65"/>
      <c r="U226" s="65"/>
      <c r="V226" s="65"/>
      <c r="W226" s="65"/>
    </row>
    <row r="227" spans="1:23" x14ac:dyDescent="0.2">
      <c r="A227" s="65"/>
      <c r="B227" s="65"/>
      <c r="F227" s="65"/>
      <c r="G227" s="65"/>
      <c r="H227" s="65"/>
      <c r="I227" s="65"/>
      <c r="J227" s="65"/>
      <c r="K227" s="65"/>
      <c r="P227" s="65"/>
      <c r="Q227" s="65"/>
      <c r="R227" s="65"/>
      <c r="S227" s="65"/>
      <c r="T227" s="65"/>
      <c r="U227" s="65"/>
      <c r="V227" s="65"/>
      <c r="W227" s="65"/>
    </row>
    <row r="228" spans="1:23" x14ac:dyDescent="0.2">
      <c r="A228" s="65"/>
      <c r="B228" s="65"/>
      <c r="F228" s="65"/>
      <c r="G228" s="65"/>
      <c r="H228" s="65"/>
      <c r="I228" s="65"/>
      <c r="J228" s="65"/>
      <c r="K228" s="65"/>
      <c r="P228" s="65"/>
      <c r="Q228" s="65"/>
      <c r="R228" s="65"/>
      <c r="S228" s="65"/>
      <c r="T228" s="65"/>
      <c r="U228" s="65"/>
      <c r="V228" s="65"/>
      <c r="W228" s="65"/>
    </row>
    <row r="229" spans="1:23" x14ac:dyDescent="0.2">
      <c r="A229" s="65"/>
      <c r="B229" s="65"/>
      <c r="F229" s="65"/>
      <c r="G229" s="65"/>
      <c r="H229" s="65"/>
      <c r="I229" s="65"/>
      <c r="J229" s="65"/>
      <c r="K229" s="65"/>
      <c r="P229" s="65"/>
      <c r="Q229" s="65"/>
      <c r="R229" s="65"/>
      <c r="S229" s="65"/>
      <c r="T229" s="65"/>
      <c r="U229" s="65"/>
      <c r="V229" s="65"/>
      <c r="W229" s="65"/>
    </row>
    <row r="230" spans="1:23" x14ac:dyDescent="0.2">
      <c r="A230" s="65"/>
      <c r="B230" s="65"/>
      <c r="F230" s="65"/>
      <c r="G230" s="65"/>
      <c r="H230" s="65"/>
      <c r="I230" s="65"/>
      <c r="J230" s="65"/>
      <c r="K230" s="65"/>
      <c r="P230" s="65"/>
      <c r="Q230" s="65"/>
      <c r="R230" s="65"/>
      <c r="S230" s="65"/>
      <c r="T230" s="65"/>
      <c r="U230" s="65"/>
      <c r="V230" s="65"/>
      <c r="W230" s="65"/>
    </row>
    <row r="231" spans="1:23" x14ac:dyDescent="0.2">
      <c r="A231" s="65"/>
      <c r="B231" s="65"/>
      <c r="F231" s="65"/>
      <c r="G231" s="65"/>
      <c r="H231" s="65"/>
      <c r="I231" s="65"/>
      <c r="J231" s="65"/>
      <c r="K231" s="65"/>
      <c r="P231" s="65"/>
      <c r="Q231" s="65"/>
      <c r="R231" s="65"/>
      <c r="S231" s="65"/>
      <c r="T231" s="65"/>
      <c r="U231" s="65"/>
      <c r="V231" s="65"/>
      <c r="W231" s="65"/>
    </row>
    <row r="232" spans="1:23" x14ac:dyDescent="0.2">
      <c r="A232" s="65"/>
      <c r="B232" s="65"/>
      <c r="F232" s="65"/>
      <c r="G232" s="65"/>
      <c r="H232" s="65"/>
      <c r="I232" s="65"/>
      <c r="J232" s="65"/>
      <c r="K232" s="65"/>
      <c r="P232" s="65"/>
      <c r="Q232" s="65"/>
      <c r="R232" s="65"/>
      <c r="S232" s="65"/>
      <c r="T232" s="65"/>
      <c r="U232" s="65"/>
      <c r="V232" s="65"/>
      <c r="W232" s="65"/>
    </row>
    <row r="233" spans="1:23" x14ac:dyDescent="0.2">
      <c r="A233" s="65"/>
      <c r="B233" s="65"/>
      <c r="F233" s="65"/>
      <c r="G233" s="65"/>
      <c r="H233" s="65"/>
      <c r="I233" s="65"/>
      <c r="J233" s="65"/>
      <c r="K233" s="65"/>
      <c r="P233" s="65"/>
      <c r="Q233" s="65"/>
      <c r="R233" s="65"/>
      <c r="S233" s="65"/>
      <c r="T233" s="65"/>
      <c r="U233" s="65"/>
      <c r="V233" s="65"/>
      <c r="W233" s="65"/>
    </row>
    <row r="234" spans="1:23" x14ac:dyDescent="0.2">
      <c r="A234" s="65"/>
      <c r="B234" s="65"/>
      <c r="F234" s="65"/>
      <c r="G234" s="65"/>
      <c r="H234" s="65"/>
      <c r="I234" s="65"/>
      <c r="J234" s="65"/>
      <c r="K234" s="65"/>
      <c r="P234" s="65"/>
      <c r="Q234" s="65"/>
      <c r="R234" s="65"/>
      <c r="S234" s="65"/>
      <c r="T234" s="65"/>
      <c r="U234" s="65"/>
      <c r="V234" s="65"/>
      <c r="W234" s="65"/>
    </row>
    <row r="235" spans="1:23" x14ac:dyDescent="0.2">
      <c r="A235" s="65"/>
      <c r="B235" s="65"/>
      <c r="F235" s="65"/>
      <c r="G235" s="65"/>
      <c r="H235" s="65"/>
      <c r="I235" s="65"/>
      <c r="J235" s="65"/>
      <c r="K235" s="65"/>
      <c r="P235" s="65"/>
      <c r="Q235" s="65"/>
      <c r="R235" s="65"/>
      <c r="S235" s="65"/>
      <c r="T235" s="65"/>
      <c r="U235" s="65"/>
      <c r="V235" s="65"/>
      <c r="W235" s="65"/>
    </row>
    <row r="236" spans="1:23" x14ac:dyDescent="0.2">
      <c r="A236" s="65"/>
      <c r="B236" s="65"/>
      <c r="F236" s="65"/>
      <c r="G236" s="65"/>
      <c r="H236" s="65"/>
      <c r="I236" s="65"/>
      <c r="J236" s="65"/>
      <c r="K236" s="65"/>
      <c r="P236" s="65"/>
      <c r="Q236" s="65"/>
      <c r="R236" s="65"/>
      <c r="S236" s="65"/>
      <c r="T236" s="65"/>
      <c r="U236" s="65"/>
      <c r="V236" s="65"/>
      <c r="W236" s="65"/>
    </row>
    <row r="237" spans="1:23" x14ac:dyDescent="0.2">
      <c r="A237" s="65"/>
      <c r="B237" s="65"/>
      <c r="F237" s="65"/>
      <c r="G237" s="65"/>
      <c r="H237" s="65"/>
      <c r="I237" s="65"/>
      <c r="J237" s="65"/>
      <c r="K237" s="65"/>
      <c r="P237" s="65"/>
      <c r="Q237" s="65"/>
      <c r="R237" s="65"/>
      <c r="S237" s="65"/>
      <c r="T237" s="65"/>
      <c r="U237" s="65"/>
      <c r="V237" s="65"/>
      <c r="W237" s="65"/>
    </row>
    <row r="238" spans="1:23" x14ac:dyDescent="0.2">
      <c r="A238" s="65"/>
      <c r="B238" s="65"/>
      <c r="F238" s="65"/>
      <c r="G238" s="65"/>
      <c r="H238" s="65"/>
      <c r="I238" s="65"/>
      <c r="J238" s="65"/>
      <c r="K238" s="65"/>
      <c r="P238" s="65"/>
      <c r="Q238" s="65"/>
      <c r="R238" s="65"/>
      <c r="S238" s="65"/>
      <c r="T238" s="65"/>
      <c r="U238" s="65"/>
      <c r="V238" s="65"/>
      <c r="W238" s="65"/>
    </row>
    <row r="239" spans="1:23" x14ac:dyDescent="0.2">
      <c r="A239" s="65"/>
      <c r="B239" s="65"/>
      <c r="F239" s="65"/>
      <c r="G239" s="65"/>
      <c r="H239" s="65"/>
      <c r="I239" s="65"/>
      <c r="J239" s="65"/>
      <c r="K239" s="65"/>
      <c r="P239" s="65"/>
      <c r="Q239" s="65"/>
      <c r="R239" s="65"/>
      <c r="S239" s="65"/>
      <c r="T239" s="65"/>
      <c r="U239" s="65"/>
      <c r="V239" s="65"/>
      <c r="W239" s="65"/>
    </row>
    <row r="240" spans="1:23" x14ac:dyDescent="0.2">
      <c r="A240" s="65"/>
      <c r="B240" s="65"/>
      <c r="F240" s="65"/>
      <c r="G240" s="65"/>
      <c r="H240" s="65"/>
      <c r="I240" s="65"/>
      <c r="J240" s="65"/>
      <c r="K240" s="65"/>
      <c r="P240" s="65"/>
      <c r="Q240" s="65"/>
      <c r="R240" s="65"/>
      <c r="S240" s="65"/>
      <c r="T240" s="65"/>
      <c r="U240" s="65"/>
      <c r="V240" s="65"/>
      <c r="W240" s="65"/>
    </row>
    <row r="241" spans="1:23" x14ac:dyDescent="0.2">
      <c r="A241" s="65"/>
      <c r="B241" s="65"/>
      <c r="F241" s="65"/>
      <c r="G241" s="65"/>
      <c r="H241" s="65"/>
      <c r="I241" s="65"/>
      <c r="J241" s="65"/>
      <c r="K241" s="65"/>
      <c r="P241" s="65"/>
      <c r="Q241" s="65"/>
      <c r="R241" s="65"/>
      <c r="S241" s="65"/>
      <c r="T241" s="65"/>
      <c r="U241" s="65"/>
      <c r="V241" s="65"/>
      <c r="W241" s="65"/>
    </row>
    <row r="242" spans="1:23" x14ac:dyDescent="0.2">
      <c r="A242" s="65"/>
      <c r="B242" s="65"/>
      <c r="F242" s="65"/>
      <c r="G242" s="65"/>
      <c r="H242" s="65"/>
      <c r="I242" s="65"/>
      <c r="J242" s="65"/>
      <c r="K242" s="65"/>
      <c r="P242" s="65"/>
      <c r="Q242" s="65"/>
      <c r="R242" s="65"/>
      <c r="S242" s="65"/>
      <c r="T242" s="65"/>
      <c r="U242" s="65"/>
      <c r="V242" s="65"/>
      <c r="W242" s="65"/>
    </row>
    <row r="243" spans="1:23" x14ac:dyDescent="0.2">
      <c r="A243" s="65"/>
      <c r="B243" s="65"/>
      <c r="F243" s="65"/>
      <c r="G243" s="65"/>
      <c r="H243" s="65"/>
      <c r="I243" s="65"/>
      <c r="J243" s="65"/>
      <c r="K243" s="65"/>
      <c r="P243" s="65"/>
      <c r="Q243" s="65"/>
      <c r="R243" s="65"/>
      <c r="S243" s="65"/>
      <c r="T243" s="65"/>
      <c r="U243" s="65"/>
      <c r="V243" s="65"/>
      <c r="W243" s="65"/>
    </row>
    <row r="244" spans="1:23" x14ac:dyDescent="0.2">
      <c r="A244" s="65"/>
      <c r="B244" s="65"/>
      <c r="F244" s="65"/>
      <c r="G244" s="65"/>
      <c r="H244" s="65"/>
      <c r="I244" s="65"/>
      <c r="J244" s="65"/>
      <c r="K244" s="65"/>
      <c r="P244" s="65"/>
      <c r="Q244" s="65"/>
      <c r="R244" s="65"/>
      <c r="S244" s="65"/>
      <c r="T244" s="65"/>
      <c r="U244" s="65"/>
      <c r="V244" s="65"/>
      <c r="W244" s="65"/>
    </row>
    <row r="245" spans="1:23" x14ac:dyDescent="0.2">
      <c r="A245" s="65"/>
      <c r="B245" s="65"/>
      <c r="F245" s="65"/>
      <c r="G245" s="65"/>
      <c r="H245" s="65"/>
      <c r="I245" s="65"/>
      <c r="J245" s="65"/>
      <c r="K245" s="65"/>
      <c r="P245" s="65"/>
      <c r="Q245" s="65"/>
      <c r="R245" s="65"/>
      <c r="S245" s="65"/>
      <c r="T245" s="65"/>
      <c r="U245" s="65"/>
      <c r="V245" s="65"/>
      <c r="W245" s="65"/>
    </row>
    <row r="246" spans="1:23" x14ac:dyDescent="0.2">
      <c r="A246" s="65"/>
      <c r="B246" s="65"/>
      <c r="F246" s="65"/>
      <c r="G246" s="65"/>
      <c r="H246" s="65"/>
      <c r="I246" s="65"/>
      <c r="J246" s="65"/>
      <c r="K246" s="65"/>
      <c r="P246" s="65"/>
      <c r="Q246" s="65"/>
      <c r="R246" s="65"/>
      <c r="S246" s="65"/>
      <c r="T246" s="65"/>
      <c r="U246" s="65"/>
      <c r="V246" s="65"/>
      <c r="W246" s="65"/>
    </row>
    <row r="247" spans="1:23" x14ac:dyDescent="0.2">
      <c r="A247" s="65"/>
      <c r="B247" s="65"/>
      <c r="F247" s="65"/>
      <c r="G247" s="65"/>
      <c r="H247" s="65"/>
      <c r="I247" s="65"/>
      <c r="J247" s="65"/>
      <c r="K247" s="65"/>
      <c r="P247" s="65"/>
      <c r="Q247" s="65"/>
      <c r="R247" s="65"/>
      <c r="S247" s="65"/>
      <c r="T247" s="65"/>
      <c r="U247" s="65"/>
      <c r="V247" s="65"/>
      <c r="W247" s="65"/>
    </row>
    <row r="248" spans="1:23" x14ac:dyDescent="0.2">
      <c r="A248" s="65"/>
      <c r="B248" s="65"/>
      <c r="F248" s="65"/>
      <c r="G248" s="65"/>
      <c r="H248" s="65"/>
      <c r="I248" s="65"/>
      <c r="J248" s="65"/>
      <c r="K248" s="65"/>
      <c r="P248" s="65"/>
      <c r="Q248" s="65"/>
      <c r="R248" s="65"/>
      <c r="S248" s="65"/>
      <c r="T248" s="65"/>
      <c r="U248" s="65"/>
      <c r="V248" s="65"/>
      <c r="W248" s="65"/>
    </row>
    <row r="249" spans="1:23" x14ac:dyDescent="0.2">
      <c r="A249" s="65"/>
      <c r="B249" s="65"/>
      <c r="F249" s="65"/>
      <c r="G249" s="65"/>
      <c r="H249" s="65"/>
      <c r="I249" s="65"/>
      <c r="J249" s="65"/>
      <c r="K249" s="65"/>
      <c r="P249" s="65"/>
      <c r="Q249" s="65"/>
      <c r="R249" s="65"/>
      <c r="S249" s="65"/>
      <c r="T249" s="65"/>
      <c r="U249" s="65"/>
      <c r="V249" s="65"/>
      <c r="W249" s="65"/>
    </row>
    <row r="250" spans="1:23" x14ac:dyDescent="0.2">
      <c r="A250" s="65"/>
      <c r="B250" s="65"/>
      <c r="F250" s="65"/>
      <c r="G250" s="65"/>
      <c r="H250" s="65"/>
      <c r="I250" s="65"/>
      <c r="J250" s="65"/>
      <c r="K250" s="65"/>
      <c r="P250" s="65"/>
      <c r="Q250" s="65"/>
      <c r="R250" s="65"/>
      <c r="S250" s="65"/>
      <c r="T250" s="65"/>
      <c r="U250" s="65"/>
      <c r="V250" s="65"/>
      <c r="W250" s="65"/>
    </row>
    <row r="251" spans="1:23" x14ac:dyDescent="0.2">
      <c r="A251" s="65"/>
      <c r="B251" s="65"/>
      <c r="F251" s="65"/>
      <c r="G251" s="65"/>
      <c r="H251" s="65"/>
      <c r="I251" s="65"/>
      <c r="J251" s="65"/>
      <c r="K251" s="65"/>
      <c r="P251" s="65"/>
      <c r="Q251" s="65"/>
      <c r="R251" s="65"/>
      <c r="S251" s="65"/>
      <c r="T251" s="65"/>
      <c r="U251" s="65"/>
      <c r="V251" s="65"/>
      <c r="W251" s="65"/>
    </row>
    <row r="252" spans="1:23" x14ac:dyDescent="0.2">
      <c r="A252" s="65"/>
      <c r="B252" s="65"/>
      <c r="F252" s="65"/>
      <c r="G252" s="65"/>
      <c r="H252" s="65"/>
      <c r="I252" s="65"/>
      <c r="J252" s="65"/>
      <c r="K252" s="65"/>
      <c r="P252" s="65"/>
      <c r="Q252" s="65"/>
      <c r="R252" s="65"/>
      <c r="S252" s="65"/>
      <c r="T252" s="65"/>
      <c r="U252" s="65"/>
      <c r="V252" s="65"/>
      <c r="W252" s="65"/>
    </row>
    <row r="253" spans="1:23" x14ac:dyDescent="0.2">
      <c r="A253" s="65"/>
      <c r="B253" s="65"/>
      <c r="F253" s="65"/>
      <c r="G253" s="65"/>
      <c r="H253" s="65"/>
      <c r="I253" s="65"/>
      <c r="J253" s="65"/>
      <c r="K253" s="65"/>
      <c r="P253" s="65"/>
      <c r="Q253" s="65"/>
      <c r="R253" s="65"/>
      <c r="S253" s="65"/>
      <c r="T253" s="65"/>
      <c r="U253" s="65"/>
      <c r="V253" s="65"/>
      <c r="W253" s="65"/>
    </row>
    <row r="254" spans="1:23" x14ac:dyDescent="0.2">
      <c r="A254" s="65"/>
      <c r="B254" s="65"/>
      <c r="F254" s="65"/>
      <c r="G254" s="65"/>
      <c r="H254" s="65"/>
      <c r="I254" s="65"/>
      <c r="J254" s="65"/>
      <c r="K254" s="65"/>
      <c r="P254" s="65"/>
      <c r="Q254" s="65"/>
      <c r="R254" s="65"/>
      <c r="S254" s="65"/>
      <c r="T254" s="65"/>
      <c r="U254" s="65"/>
      <c r="V254" s="65"/>
      <c r="W254" s="65"/>
    </row>
    <row r="255" spans="1:23" x14ac:dyDescent="0.2">
      <c r="A255" s="65"/>
      <c r="B255" s="65"/>
      <c r="F255" s="65"/>
      <c r="G255" s="65"/>
      <c r="H255" s="65"/>
      <c r="I255" s="65"/>
      <c r="J255" s="65"/>
      <c r="K255" s="65"/>
      <c r="P255" s="65"/>
      <c r="Q255" s="65"/>
      <c r="R255" s="65"/>
      <c r="S255" s="65"/>
      <c r="T255" s="65"/>
      <c r="U255" s="65"/>
      <c r="V255" s="65"/>
      <c r="W255" s="65"/>
    </row>
    <row r="256" spans="1:23" x14ac:dyDescent="0.2">
      <c r="A256" s="65"/>
      <c r="B256" s="65"/>
      <c r="F256" s="65"/>
      <c r="G256" s="65"/>
      <c r="H256" s="65"/>
      <c r="I256" s="65"/>
      <c r="J256" s="65"/>
      <c r="K256" s="65"/>
      <c r="P256" s="65"/>
      <c r="Q256" s="65"/>
      <c r="R256" s="65"/>
      <c r="S256" s="65"/>
      <c r="T256" s="65"/>
      <c r="U256" s="65"/>
      <c r="V256" s="65"/>
      <c r="W256" s="65"/>
    </row>
    <row r="257" spans="1:23" x14ac:dyDescent="0.2">
      <c r="A257" s="65"/>
      <c r="B257" s="65"/>
      <c r="F257" s="65"/>
      <c r="G257" s="65"/>
      <c r="H257" s="65"/>
      <c r="I257" s="65"/>
      <c r="J257" s="65"/>
      <c r="K257" s="65"/>
      <c r="P257" s="65"/>
      <c r="Q257" s="65"/>
      <c r="R257" s="65"/>
      <c r="S257" s="65"/>
      <c r="T257" s="65"/>
      <c r="U257" s="65"/>
      <c r="V257" s="65"/>
      <c r="W257" s="65"/>
    </row>
    <row r="258" spans="1:23" x14ac:dyDescent="0.2">
      <c r="A258" s="65"/>
      <c r="B258" s="65"/>
      <c r="F258" s="65"/>
      <c r="G258" s="65"/>
      <c r="H258" s="65"/>
      <c r="I258" s="65"/>
      <c r="J258" s="65"/>
      <c r="K258" s="65"/>
      <c r="P258" s="65"/>
      <c r="Q258" s="65"/>
      <c r="R258" s="65"/>
      <c r="S258" s="65"/>
      <c r="T258" s="65"/>
      <c r="U258" s="65"/>
      <c r="V258" s="65"/>
      <c r="W258" s="65"/>
    </row>
    <row r="259" spans="1:23" x14ac:dyDescent="0.2">
      <c r="A259" s="65"/>
      <c r="B259" s="65"/>
      <c r="F259" s="65"/>
      <c r="G259" s="65"/>
      <c r="H259" s="65"/>
      <c r="I259" s="65"/>
      <c r="J259" s="65"/>
      <c r="K259" s="65"/>
      <c r="P259" s="65"/>
      <c r="Q259" s="65"/>
      <c r="R259" s="65"/>
      <c r="S259" s="65"/>
      <c r="T259" s="65"/>
      <c r="U259" s="65"/>
      <c r="V259" s="65"/>
      <c r="W259" s="65"/>
    </row>
    <row r="260" spans="1:23" x14ac:dyDescent="0.2">
      <c r="A260" s="65"/>
      <c r="B260" s="65"/>
      <c r="F260" s="65"/>
      <c r="G260" s="65"/>
      <c r="H260" s="65"/>
      <c r="I260" s="65"/>
      <c r="J260" s="65"/>
      <c r="K260" s="65"/>
      <c r="P260" s="65"/>
      <c r="Q260" s="65"/>
      <c r="R260" s="65"/>
      <c r="S260" s="65"/>
      <c r="T260" s="65"/>
      <c r="U260" s="65"/>
      <c r="V260" s="65"/>
      <c r="W260" s="65"/>
    </row>
    <row r="261" spans="1:23" x14ac:dyDescent="0.2">
      <c r="A261" s="65"/>
      <c r="B261" s="65"/>
      <c r="F261" s="65"/>
      <c r="G261" s="65"/>
      <c r="H261" s="65"/>
      <c r="I261" s="65"/>
      <c r="J261" s="65"/>
      <c r="K261" s="65"/>
      <c r="P261" s="65"/>
      <c r="Q261" s="65"/>
      <c r="R261" s="65"/>
      <c r="S261" s="65"/>
      <c r="T261" s="65"/>
      <c r="U261" s="65"/>
      <c r="V261" s="65"/>
      <c r="W261" s="65"/>
    </row>
    <row r="262" spans="1:23" x14ac:dyDescent="0.2">
      <c r="A262" s="65"/>
      <c r="B262" s="65"/>
      <c r="F262" s="65"/>
      <c r="G262" s="65"/>
      <c r="H262" s="65"/>
      <c r="I262" s="65"/>
      <c r="J262" s="65"/>
      <c r="K262" s="65"/>
      <c r="P262" s="65"/>
      <c r="Q262" s="65"/>
      <c r="R262" s="65"/>
      <c r="S262" s="65"/>
      <c r="T262" s="65"/>
      <c r="U262" s="65"/>
      <c r="V262" s="65"/>
      <c r="W262" s="65"/>
    </row>
    <row r="263" spans="1:23" x14ac:dyDescent="0.2">
      <c r="A263" s="65"/>
      <c r="B263" s="65"/>
      <c r="F263" s="65"/>
      <c r="G263" s="65"/>
      <c r="H263" s="65"/>
      <c r="I263" s="65"/>
      <c r="J263" s="65"/>
      <c r="K263" s="65"/>
      <c r="P263" s="65"/>
      <c r="Q263" s="65"/>
      <c r="R263" s="65"/>
      <c r="S263" s="65"/>
      <c r="T263" s="65"/>
      <c r="U263" s="65"/>
      <c r="V263" s="65"/>
      <c r="W263" s="65"/>
    </row>
    <row r="264" spans="1:23" x14ac:dyDescent="0.2">
      <c r="A264" s="65"/>
      <c r="B264" s="65"/>
      <c r="F264" s="65"/>
      <c r="G264" s="65"/>
      <c r="H264" s="65"/>
      <c r="I264" s="65"/>
      <c r="J264" s="65"/>
      <c r="K264" s="65"/>
      <c r="P264" s="65"/>
      <c r="Q264" s="65"/>
      <c r="R264" s="65"/>
      <c r="S264" s="65"/>
      <c r="T264" s="65"/>
      <c r="U264" s="65"/>
      <c r="V264" s="65"/>
      <c r="W264" s="65"/>
    </row>
    <row r="265" spans="1:23" x14ac:dyDescent="0.2">
      <c r="A265" s="65"/>
      <c r="B265" s="65"/>
      <c r="F265" s="65"/>
      <c r="G265" s="65"/>
      <c r="H265" s="65"/>
      <c r="I265" s="65"/>
      <c r="J265" s="65"/>
      <c r="K265" s="65"/>
      <c r="P265" s="65"/>
      <c r="Q265" s="65"/>
      <c r="R265" s="65"/>
      <c r="S265" s="65"/>
      <c r="T265" s="65"/>
      <c r="U265" s="65"/>
      <c r="V265" s="65"/>
      <c r="W265" s="65"/>
    </row>
    <row r="266" spans="1:23" x14ac:dyDescent="0.2">
      <c r="A266" s="65"/>
      <c r="B266" s="65"/>
      <c r="F266" s="65"/>
      <c r="G266" s="65"/>
      <c r="H266" s="65"/>
      <c r="I266" s="65"/>
      <c r="J266" s="65"/>
      <c r="K266" s="65"/>
      <c r="P266" s="65"/>
      <c r="Q266" s="65"/>
      <c r="R266" s="65"/>
      <c r="S266" s="65"/>
      <c r="T266" s="65"/>
      <c r="U266" s="65"/>
      <c r="V266" s="65"/>
      <c r="W266" s="65"/>
    </row>
    <row r="267" spans="1:23" x14ac:dyDescent="0.2">
      <c r="A267" s="65"/>
      <c r="B267" s="65"/>
      <c r="F267" s="65"/>
      <c r="G267" s="65"/>
      <c r="H267" s="65"/>
      <c r="I267" s="65"/>
      <c r="J267" s="65"/>
      <c r="K267" s="65"/>
      <c r="P267" s="65"/>
      <c r="Q267" s="65"/>
      <c r="R267" s="65"/>
      <c r="S267" s="65"/>
      <c r="T267" s="65"/>
      <c r="U267" s="65"/>
      <c r="V267" s="65"/>
      <c r="W267" s="65"/>
    </row>
    <row r="268" spans="1:23" x14ac:dyDescent="0.2">
      <c r="A268" s="65"/>
      <c r="B268" s="65"/>
      <c r="F268" s="65"/>
      <c r="G268" s="65"/>
      <c r="H268" s="65"/>
      <c r="I268" s="65"/>
      <c r="J268" s="65"/>
      <c r="K268" s="65"/>
      <c r="P268" s="65"/>
      <c r="Q268" s="65"/>
      <c r="R268" s="65"/>
      <c r="S268" s="65"/>
      <c r="T268" s="65"/>
      <c r="U268" s="65"/>
      <c r="V268" s="65"/>
      <c r="W268" s="65"/>
    </row>
    <row r="269" spans="1:23" x14ac:dyDescent="0.2">
      <c r="A269" s="65"/>
      <c r="B269" s="65"/>
      <c r="F269" s="65"/>
      <c r="G269" s="65"/>
      <c r="H269" s="65"/>
      <c r="I269" s="65"/>
      <c r="J269" s="65"/>
      <c r="K269" s="65"/>
      <c r="P269" s="65"/>
      <c r="Q269" s="65"/>
      <c r="R269" s="65"/>
      <c r="S269" s="65"/>
      <c r="T269" s="65"/>
      <c r="U269" s="65"/>
      <c r="V269" s="65"/>
      <c r="W269" s="65"/>
    </row>
    <row r="270" spans="1:23" x14ac:dyDescent="0.2">
      <c r="A270" s="65"/>
      <c r="B270" s="65"/>
      <c r="F270" s="65"/>
      <c r="G270" s="65"/>
      <c r="H270" s="65"/>
      <c r="I270" s="65"/>
      <c r="J270" s="65"/>
      <c r="K270" s="65"/>
      <c r="P270" s="65"/>
      <c r="Q270" s="65"/>
      <c r="R270" s="65"/>
      <c r="S270" s="65"/>
      <c r="T270" s="65"/>
      <c r="U270" s="65"/>
      <c r="V270" s="65"/>
      <c r="W270" s="65"/>
    </row>
    <row r="271" spans="1:23" x14ac:dyDescent="0.2">
      <c r="A271" s="65"/>
      <c r="B271" s="65"/>
      <c r="F271" s="65"/>
      <c r="G271" s="65"/>
      <c r="H271" s="65"/>
      <c r="I271" s="65"/>
      <c r="J271" s="65"/>
      <c r="K271" s="65"/>
      <c r="P271" s="65"/>
      <c r="Q271" s="65"/>
      <c r="R271" s="65"/>
      <c r="S271" s="65"/>
      <c r="T271" s="65"/>
      <c r="U271" s="65"/>
      <c r="V271" s="65"/>
      <c r="W271" s="65"/>
    </row>
    <row r="272" spans="1:23" x14ac:dyDescent="0.2">
      <c r="A272" s="65"/>
      <c r="B272" s="65"/>
      <c r="F272" s="65"/>
      <c r="G272" s="65"/>
      <c r="H272" s="65"/>
      <c r="I272" s="65"/>
      <c r="J272" s="65"/>
      <c r="K272" s="65"/>
      <c r="P272" s="65"/>
      <c r="Q272" s="65"/>
      <c r="R272" s="65"/>
      <c r="S272" s="65"/>
      <c r="T272" s="65"/>
      <c r="U272" s="65"/>
      <c r="V272" s="65"/>
      <c r="W272" s="65"/>
    </row>
    <row r="273" spans="1:23" x14ac:dyDescent="0.2">
      <c r="A273" s="65"/>
      <c r="B273" s="65"/>
      <c r="F273" s="65"/>
      <c r="G273" s="65"/>
      <c r="H273" s="65"/>
      <c r="I273" s="65"/>
      <c r="J273" s="65"/>
      <c r="K273" s="65"/>
      <c r="P273" s="65"/>
      <c r="Q273" s="65"/>
      <c r="R273" s="65"/>
      <c r="S273" s="65"/>
      <c r="T273" s="65"/>
      <c r="U273" s="65"/>
      <c r="V273" s="65"/>
      <c r="W273" s="65"/>
    </row>
    <row r="274" spans="1:23" x14ac:dyDescent="0.2">
      <c r="A274" s="65"/>
      <c r="B274" s="65"/>
      <c r="F274" s="65"/>
      <c r="G274" s="65"/>
      <c r="H274" s="65"/>
      <c r="I274" s="65"/>
      <c r="J274" s="65"/>
      <c r="K274" s="65"/>
      <c r="P274" s="65"/>
      <c r="Q274" s="65"/>
      <c r="R274" s="65"/>
      <c r="S274" s="65"/>
      <c r="T274" s="65"/>
      <c r="U274" s="65"/>
      <c r="V274" s="65"/>
      <c r="W274" s="65"/>
    </row>
    <row r="275" spans="1:23" x14ac:dyDescent="0.2">
      <c r="A275" s="65"/>
      <c r="B275" s="65"/>
      <c r="F275" s="65"/>
      <c r="G275" s="65"/>
      <c r="H275" s="65"/>
      <c r="I275" s="65"/>
      <c r="J275" s="65"/>
      <c r="K275" s="65"/>
      <c r="P275" s="65"/>
      <c r="Q275" s="65"/>
      <c r="R275" s="65"/>
      <c r="S275" s="65"/>
      <c r="T275" s="65"/>
      <c r="U275" s="65"/>
      <c r="V275" s="65"/>
      <c r="W275" s="65"/>
    </row>
    <row r="276" spans="1:23" x14ac:dyDescent="0.2">
      <c r="A276" s="65"/>
      <c r="B276" s="65"/>
      <c r="F276" s="65"/>
      <c r="G276" s="65"/>
      <c r="H276" s="65"/>
      <c r="I276" s="65"/>
      <c r="J276" s="65"/>
      <c r="K276" s="65"/>
      <c r="P276" s="65"/>
      <c r="Q276" s="65"/>
      <c r="R276" s="65"/>
      <c r="S276" s="65"/>
      <c r="T276" s="65"/>
      <c r="U276" s="65"/>
      <c r="V276" s="65"/>
      <c r="W276" s="65"/>
    </row>
    <row r="277" spans="1:23" x14ac:dyDescent="0.2">
      <c r="A277" s="65"/>
      <c r="B277" s="65"/>
      <c r="F277" s="65"/>
      <c r="G277" s="65"/>
      <c r="H277" s="65"/>
      <c r="I277" s="65"/>
      <c r="J277" s="65"/>
      <c r="K277" s="65"/>
      <c r="P277" s="65"/>
      <c r="Q277" s="65"/>
      <c r="R277" s="65"/>
      <c r="S277" s="65"/>
      <c r="T277" s="65"/>
      <c r="U277" s="65"/>
      <c r="V277" s="65"/>
      <c r="W277" s="65"/>
    </row>
    <row r="278" spans="1:23" x14ac:dyDescent="0.2">
      <c r="A278" s="65"/>
      <c r="B278" s="65"/>
      <c r="F278" s="65"/>
      <c r="G278" s="65"/>
      <c r="H278" s="65"/>
      <c r="I278" s="65"/>
      <c r="J278" s="65"/>
      <c r="K278" s="65"/>
      <c r="P278" s="65"/>
      <c r="Q278" s="65"/>
      <c r="R278" s="65"/>
      <c r="S278" s="65"/>
      <c r="T278" s="65"/>
      <c r="U278" s="65"/>
      <c r="V278" s="65"/>
      <c r="W278" s="65"/>
    </row>
    <row r="279" spans="1:23" x14ac:dyDescent="0.2">
      <c r="A279" s="65"/>
      <c r="B279" s="65"/>
      <c r="F279" s="65"/>
      <c r="G279" s="65"/>
      <c r="H279" s="65"/>
      <c r="I279" s="65"/>
      <c r="J279" s="65"/>
      <c r="K279" s="65"/>
      <c r="P279" s="65"/>
      <c r="Q279" s="65"/>
      <c r="R279" s="65"/>
      <c r="S279" s="65"/>
      <c r="T279" s="65"/>
      <c r="U279" s="65"/>
      <c r="V279" s="65"/>
      <c r="W279" s="65"/>
    </row>
    <row r="280" spans="1:23" x14ac:dyDescent="0.2">
      <c r="A280" s="65"/>
      <c r="B280" s="65"/>
      <c r="F280" s="65"/>
      <c r="G280" s="65"/>
      <c r="H280" s="65"/>
      <c r="I280" s="65"/>
      <c r="J280" s="65"/>
      <c r="K280" s="65"/>
      <c r="P280" s="65"/>
      <c r="Q280" s="65"/>
      <c r="R280" s="65"/>
      <c r="S280" s="65"/>
      <c r="T280" s="65"/>
      <c r="U280" s="65"/>
      <c r="V280" s="65"/>
      <c r="W280" s="65"/>
    </row>
    <row r="281" spans="1:23" x14ac:dyDescent="0.2">
      <c r="A281" s="65"/>
      <c r="B281" s="65"/>
      <c r="F281" s="65"/>
      <c r="G281" s="65"/>
      <c r="H281" s="65"/>
      <c r="I281" s="65"/>
      <c r="J281" s="65"/>
      <c r="K281" s="65"/>
      <c r="P281" s="65"/>
      <c r="Q281" s="65"/>
      <c r="R281" s="65"/>
      <c r="S281" s="65"/>
      <c r="T281" s="65"/>
      <c r="U281" s="65"/>
      <c r="V281" s="65"/>
      <c r="W281" s="65"/>
    </row>
    <row r="282" spans="1:23" x14ac:dyDescent="0.2">
      <c r="A282" s="65"/>
      <c r="B282" s="65"/>
      <c r="F282" s="65"/>
      <c r="G282" s="65"/>
      <c r="H282" s="65"/>
      <c r="I282" s="65"/>
      <c r="J282" s="65"/>
      <c r="K282" s="65"/>
      <c r="P282" s="65"/>
      <c r="Q282" s="65"/>
      <c r="R282" s="65"/>
      <c r="S282" s="65"/>
      <c r="T282" s="65"/>
      <c r="U282" s="65"/>
      <c r="V282" s="65"/>
      <c r="W282" s="65"/>
    </row>
    <row r="283" spans="1:23" x14ac:dyDescent="0.2">
      <c r="A283" s="65"/>
      <c r="B283" s="65"/>
      <c r="F283" s="65"/>
      <c r="G283" s="65"/>
      <c r="H283" s="65"/>
      <c r="I283" s="65"/>
      <c r="J283" s="65"/>
      <c r="K283" s="65"/>
      <c r="P283" s="65"/>
      <c r="Q283" s="65"/>
      <c r="R283" s="65"/>
      <c r="S283" s="65"/>
      <c r="T283" s="65"/>
      <c r="U283" s="65"/>
      <c r="V283" s="65"/>
      <c r="W283" s="65"/>
    </row>
  </sheetData>
  <mergeCells count="12">
    <mergeCell ref="L2:S2"/>
    <mergeCell ref="B7:AA7"/>
    <mergeCell ref="B4:B5"/>
    <mergeCell ref="C4:C5"/>
    <mergeCell ref="A4:A5"/>
    <mergeCell ref="X4:AA4"/>
    <mergeCell ref="B3:W3"/>
    <mergeCell ref="P4:S4"/>
    <mergeCell ref="D4:G4"/>
    <mergeCell ref="H4:K4"/>
    <mergeCell ref="T4:W4"/>
    <mergeCell ref="L4:O4"/>
  </mergeCells>
  <pageMargins left="0" right="0" top="0" bottom="0" header="0.31496062992125984" footer="0.31496062992125984"/>
  <pageSetup paperSize="9" scale="70" orientation="landscape" r:id="rId1"/>
  <colBreaks count="1" manualBreakCount="1">
    <brk id="19" max="23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theme="0" tint="-0.14999847407452621"/>
  </sheetPr>
  <dimension ref="A1:AT29"/>
  <sheetViews>
    <sheetView zoomScale="80" zoomScaleNormal="80" zoomScaleSheetLayoutView="90" workbookViewId="0">
      <pane xSplit="2" ySplit="9" topLeftCell="H22" activePane="bottomRight" state="frozen"/>
      <selection pane="topRight" activeCell="C1" sqref="C1"/>
      <selection pane="bottomLeft" activeCell="A10" sqref="A10"/>
      <selection pane="bottomRight" activeCell="B23" sqref="B23"/>
    </sheetView>
  </sheetViews>
  <sheetFormatPr defaultColWidth="8.85546875" defaultRowHeight="12" x14ac:dyDescent="0.2"/>
  <cols>
    <col min="1" max="1" width="9" style="64" bestFit="1" customWidth="1"/>
    <col min="2" max="2" width="42" style="66" customWidth="1"/>
    <col min="3" max="3" width="12" style="65" customWidth="1"/>
    <col min="4" max="4" width="12.85546875" style="65" customWidth="1"/>
    <col min="5" max="5" width="11.28515625" style="65" customWidth="1"/>
    <col min="6" max="6" width="12.140625" style="78" customWidth="1"/>
    <col min="7" max="7" width="11.140625" style="78" customWidth="1"/>
    <col min="8" max="8" width="11.140625" style="67" customWidth="1"/>
    <col min="9" max="9" width="9.85546875" style="67" customWidth="1"/>
    <col min="10" max="10" width="11.140625" style="67" customWidth="1"/>
    <col min="11" max="11" width="10.85546875" style="66" customWidth="1"/>
    <col min="12" max="12" width="11" style="65" customWidth="1"/>
    <col min="13" max="13" width="9.5703125" style="65" customWidth="1"/>
    <col min="14" max="14" width="10.7109375" style="65" customWidth="1"/>
    <col min="15" max="15" width="11.85546875" style="65" customWidth="1"/>
    <col min="16" max="16" width="11.28515625" style="75" customWidth="1"/>
    <col min="17" max="17" width="9.42578125" style="75" customWidth="1"/>
    <col min="18" max="18" width="11.7109375" style="75" customWidth="1"/>
    <col min="19" max="19" width="12.7109375" style="75" customWidth="1"/>
    <col min="20" max="20" width="0.140625" style="75" hidden="1" customWidth="1"/>
    <col min="21" max="21" width="8.42578125" style="75" hidden="1" customWidth="1"/>
    <col min="22" max="22" width="9.42578125" style="75" hidden="1" customWidth="1"/>
    <col min="23" max="23" width="9" style="75" hidden="1" customWidth="1"/>
    <col min="24" max="24" width="8.42578125" style="65" hidden="1" customWidth="1"/>
    <col min="25" max="25" width="8.7109375" style="65" hidden="1" customWidth="1"/>
    <col min="26" max="27" width="9" style="65" hidden="1" customWidth="1"/>
    <col min="28" max="28" width="8.85546875" style="65" hidden="1" customWidth="1"/>
    <col min="29" max="29" width="10" style="65" hidden="1" customWidth="1"/>
    <col min="30" max="30" width="59.140625" style="65" hidden="1" customWidth="1"/>
    <col min="31" max="31" width="12" style="65" hidden="1" customWidth="1"/>
    <col min="32" max="32" width="8.7109375" style="65" customWidth="1"/>
    <col min="33" max="33" width="10.140625" style="65" customWidth="1"/>
    <col min="34" max="34" width="12.85546875" style="65" customWidth="1"/>
    <col min="35" max="35" width="8.85546875" style="65"/>
    <col min="36" max="36" width="11.42578125" style="65" customWidth="1"/>
    <col min="37" max="37" width="10.42578125" style="65" customWidth="1"/>
    <col min="38" max="38" width="10.7109375" style="65" customWidth="1"/>
    <col min="39" max="39" width="8.85546875" style="65"/>
    <col min="40" max="40" width="10.85546875" style="65" customWidth="1"/>
    <col min="41" max="41" width="10.42578125" style="65" customWidth="1"/>
    <col min="42" max="42" width="10.5703125" style="65" customWidth="1"/>
    <col min="43" max="16384" width="8.85546875" style="65"/>
  </cols>
  <sheetData>
    <row r="1" spans="1:46" ht="42.75" customHeight="1" x14ac:dyDescent="0.25">
      <c r="M1" s="688" t="s">
        <v>504</v>
      </c>
      <c r="N1" s="688"/>
      <c r="O1" s="688"/>
      <c r="P1" s="688"/>
      <c r="Q1" s="688"/>
      <c r="R1" s="688"/>
      <c r="S1" s="688"/>
      <c r="AD1" s="430"/>
      <c r="AE1" s="430"/>
      <c r="AF1" s="430"/>
      <c r="AG1" s="430"/>
      <c r="AH1" s="430"/>
      <c r="AI1" s="430"/>
      <c r="AJ1" s="430"/>
      <c r="AK1" s="430"/>
      <c r="AL1" s="430"/>
      <c r="AM1" s="430"/>
      <c r="AN1" s="430"/>
      <c r="AO1" s="430"/>
      <c r="AP1" s="430"/>
      <c r="AQ1" s="430"/>
      <c r="AR1" s="430"/>
      <c r="AS1" s="430"/>
      <c r="AT1" s="430"/>
    </row>
    <row r="2" spans="1:46" ht="23.25" customHeight="1" x14ac:dyDescent="0.25">
      <c r="H2" s="689" t="s">
        <v>311</v>
      </c>
      <c r="I2" s="690"/>
      <c r="J2" s="690"/>
      <c r="K2" s="690"/>
      <c r="L2" s="690"/>
      <c r="M2" s="690"/>
      <c r="N2" s="690"/>
      <c r="O2" s="690"/>
      <c r="P2" s="690"/>
      <c r="Q2" s="690"/>
      <c r="R2" s="690"/>
      <c r="S2" s="690"/>
      <c r="T2" s="451"/>
      <c r="U2" s="451"/>
      <c r="V2" s="451"/>
      <c r="W2" s="451"/>
      <c r="X2" s="451"/>
      <c r="Y2" s="451"/>
      <c r="Z2" s="451"/>
      <c r="AA2" s="451"/>
      <c r="AD2" s="430"/>
      <c r="AE2" s="430"/>
      <c r="AF2" s="430"/>
      <c r="AG2" s="430"/>
      <c r="AH2" s="430"/>
      <c r="AI2" s="430"/>
      <c r="AJ2" s="430"/>
      <c r="AK2" s="430"/>
      <c r="AL2" s="430"/>
      <c r="AM2" s="430"/>
      <c r="AN2" s="430"/>
      <c r="AO2" s="430"/>
      <c r="AP2" s="430"/>
      <c r="AQ2" s="430"/>
      <c r="AR2" s="430"/>
      <c r="AS2" s="430"/>
      <c r="AT2" s="430"/>
    </row>
    <row r="3" spans="1:46" x14ac:dyDescent="0.2">
      <c r="AD3" s="430"/>
      <c r="AE3" s="430"/>
      <c r="AF3" s="430"/>
      <c r="AG3" s="430"/>
      <c r="AH3" s="430"/>
      <c r="AI3" s="430"/>
      <c r="AJ3" s="430"/>
      <c r="AK3" s="430"/>
      <c r="AL3" s="430"/>
      <c r="AM3" s="430"/>
      <c r="AN3" s="430"/>
      <c r="AO3" s="430"/>
      <c r="AP3" s="430"/>
      <c r="AQ3" s="430"/>
      <c r="AR3" s="430"/>
      <c r="AS3" s="430"/>
      <c r="AT3" s="430"/>
    </row>
    <row r="4" spans="1:46" ht="16.5" customHeight="1" x14ac:dyDescent="0.3">
      <c r="B4" s="684" t="s">
        <v>310</v>
      </c>
      <c r="C4" s="684"/>
      <c r="D4" s="684"/>
      <c r="E4" s="684"/>
      <c r="F4" s="684"/>
      <c r="G4" s="684"/>
      <c r="H4" s="684"/>
      <c r="I4" s="684"/>
      <c r="J4" s="684"/>
      <c r="K4" s="684"/>
      <c r="L4" s="684"/>
      <c r="M4" s="684"/>
      <c r="N4" s="684"/>
      <c r="O4" s="684"/>
      <c r="P4" s="684"/>
      <c r="Q4" s="684"/>
      <c r="R4" s="684"/>
      <c r="S4" s="684"/>
      <c r="T4" s="684"/>
      <c r="U4" s="684"/>
      <c r="V4" s="684"/>
      <c r="W4" s="684"/>
      <c r="AD4" s="430"/>
      <c r="AE4" s="433"/>
      <c r="AF4" s="435"/>
      <c r="AG4" s="435"/>
      <c r="AH4" s="435"/>
      <c r="AI4" s="434"/>
      <c r="AJ4" s="435"/>
      <c r="AK4" s="435"/>
      <c r="AL4" s="435"/>
      <c r="AM4" s="434"/>
      <c r="AN4" s="435"/>
      <c r="AO4" s="435"/>
      <c r="AP4" s="435"/>
      <c r="AQ4" s="434"/>
      <c r="AR4" s="435"/>
      <c r="AS4" s="435"/>
      <c r="AT4" s="435"/>
    </row>
    <row r="5" spans="1:46" ht="39" hidden="1" customHeight="1" x14ac:dyDescent="0.2">
      <c r="C5" s="66"/>
      <c r="D5" s="66"/>
      <c r="E5" s="66"/>
      <c r="F5" s="67"/>
      <c r="G5" s="67"/>
      <c r="AD5" s="430"/>
      <c r="AE5" s="436"/>
      <c r="AF5" s="435"/>
      <c r="AG5" s="435"/>
      <c r="AH5" s="435"/>
      <c r="AI5" s="434"/>
      <c r="AJ5" s="435"/>
      <c r="AK5" s="435"/>
      <c r="AL5" s="435"/>
      <c r="AM5" s="434"/>
      <c r="AN5" s="435"/>
      <c r="AO5" s="435"/>
      <c r="AP5" s="435"/>
      <c r="AQ5" s="434"/>
      <c r="AR5" s="435"/>
      <c r="AS5" s="435"/>
      <c r="AT5" s="435"/>
    </row>
    <row r="6" spans="1:46" ht="17.25" customHeight="1" x14ac:dyDescent="0.25">
      <c r="A6" s="681"/>
      <c r="B6" s="679" t="s">
        <v>0</v>
      </c>
      <c r="C6" s="679" t="s">
        <v>12</v>
      </c>
      <c r="D6" s="683" t="s">
        <v>113</v>
      </c>
      <c r="E6" s="683"/>
      <c r="F6" s="683"/>
      <c r="G6" s="683"/>
      <c r="H6" s="683">
        <v>2021</v>
      </c>
      <c r="I6" s="683"/>
      <c r="J6" s="686"/>
      <c r="K6" s="686"/>
      <c r="L6" s="687">
        <v>2022</v>
      </c>
      <c r="M6" s="687"/>
      <c r="N6" s="687"/>
      <c r="O6" s="687"/>
      <c r="P6" s="685">
        <v>2023</v>
      </c>
      <c r="Q6" s="685"/>
      <c r="R6" s="685"/>
      <c r="S6" s="685"/>
      <c r="T6" s="697">
        <v>2024</v>
      </c>
      <c r="U6" s="698"/>
      <c r="V6" s="698"/>
      <c r="W6" s="699"/>
      <c r="X6" s="691">
        <v>2025</v>
      </c>
      <c r="Y6" s="692"/>
      <c r="Z6" s="692"/>
      <c r="AA6" s="693"/>
      <c r="AD6" s="430"/>
      <c r="AE6" s="436"/>
      <c r="AF6" s="435"/>
      <c r="AG6" s="435"/>
      <c r="AH6" s="435"/>
      <c r="AI6" s="434"/>
      <c r="AJ6" s="435"/>
      <c r="AK6" s="435"/>
      <c r="AL6" s="435"/>
      <c r="AM6" s="434"/>
      <c r="AN6" s="435"/>
      <c r="AO6" s="435"/>
      <c r="AP6" s="435"/>
      <c r="AQ6" s="434"/>
      <c r="AR6" s="435"/>
      <c r="AS6" s="435"/>
      <c r="AT6" s="435"/>
    </row>
    <row r="7" spans="1:46" ht="20.25" customHeight="1" x14ac:dyDescent="0.2">
      <c r="A7" s="682"/>
      <c r="B7" s="680"/>
      <c r="C7" s="680"/>
      <c r="D7" s="440" t="s">
        <v>110</v>
      </c>
      <c r="E7" s="441" t="s">
        <v>3</v>
      </c>
      <c r="F7" s="442" t="s">
        <v>2</v>
      </c>
      <c r="G7" s="443" t="s">
        <v>4</v>
      </c>
      <c r="H7" s="443" t="s">
        <v>110</v>
      </c>
      <c r="I7" s="444" t="s">
        <v>3</v>
      </c>
      <c r="J7" s="444" t="s">
        <v>2</v>
      </c>
      <c r="K7" s="445" t="s">
        <v>4</v>
      </c>
      <c r="L7" s="445" t="s">
        <v>110</v>
      </c>
      <c r="M7" s="445" t="s">
        <v>3</v>
      </c>
      <c r="N7" s="445" t="s">
        <v>2</v>
      </c>
      <c r="O7" s="445" t="s">
        <v>4</v>
      </c>
      <c r="P7" s="446" t="s">
        <v>110</v>
      </c>
      <c r="Q7" s="446" t="s">
        <v>3</v>
      </c>
      <c r="R7" s="446" t="s">
        <v>2</v>
      </c>
      <c r="S7" s="446" t="s">
        <v>4</v>
      </c>
      <c r="T7" s="446" t="s">
        <v>110</v>
      </c>
      <c r="U7" s="446" t="s">
        <v>3</v>
      </c>
      <c r="V7" s="446" t="s">
        <v>2</v>
      </c>
      <c r="W7" s="446" t="s">
        <v>4</v>
      </c>
      <c r="X7" s="445" t="s">
        <v>110</v>
      </c>
      <c r="Y7" s="445" t="s">
        <v>3</v>
      </c>
      <c r="Z7" s="445" t="s">
        <v>2</v>
      </c>
      <c r="AA7" s="445" t="s">
        <v>4</v>
      </c>
      <c r="AD7" s="430"/>
      <c r="AE7" s="438"/>
      <c r="AF7" s="435"/>
      <c r="AG7" s="435"/>
      <c r="AH7" s="435"/>
      <c r="AI7" s="434"/>
      <c r="AJ7" s="435"/>
      <c r="AK7" s="435"/>
      <c r="AL7" s="435"/>
      <c r="AM7" s="434"/>
      <c r="AN7" s="435"/>
      <c r="AO7" s="435"/>
      <c r="AP7" s="435"/>
      <c r="AQ7" s="434"/>
      <c r="AR7" s="435"/>
      <c r="AS7" s="435"/>
      <c r="AT7" s="435"/>
    </row>
    <row r="8" spans="1:46" ht="45" customHeight="1" x14ac:dyDescent="0.2">
      <c r="A8" s="491"/>
      <c r="B8" s="492" t="s">
        <v>312</v>
      </c>
      <c r="C8" s="493"/>
      <c r="D8" s="530">
        <f>E8+F8+G8</f>
        <v>2203721.3600000003</v>
      </c>
      <c r="E8" s="530">
        <f t="shared" ref="E8:F8" si="0">I8+M8+Q8</f>
        <v>196656.74</v>
      </c>
      <c r="F8" s="530">
        <f t="shared" si="0"/>
        <v>1541524.3800000001</v>
      </c>
      <c r="G8" s="530">
        <f>K8+O8+S8</f>
        <v>465540.24000000005</v>
      </c>
      <c r="H8" s="530">
        <f>I8+J8+K8</f>
        <v>714849.11</v>
      </c>
      <c r="I8" s="530">
        <f t="shared" ref="I8:J8" si="1">I10+I16+I20+I22+I23+I25+I26</f>
        <v>64444.54</v>
      </c>
      <c r="J8" s="530">
        <f t="shared" si="1"/>
        <v>509702.2</v>
      </c>
      <c r="K8" s="530">
        <f>K10+K16+K20+K22+K23+K25+K26</f>
        <v>140702.37000000002</v>
      </c>
      <c r="L8" s="530">
        <f>M8+N8+O8</f>
        <v>743916.81</v>
      </c>
      <c r="M8" s="530">
        <f t="shared" ref="M8:N8" si="2">M10+M16+M20+M22+M23+M25+M26</f>
        <v>66609.2</v>
      </c>
      <c r="N8" s="530">
        <f t="shared" si="2"/>
        <v>512057.94</v>
      </c>
      <c r="O8" s="530">
        <f>O10+O16+O20+O22+O23+O25+O26</f>
        <v>165249.66999999998</v>
      </c>
      <c r="P8" s="530">
        <f>Q8+R8+S8</f>
        <v>744955.44</v>
      </c>
      <c r="Q8" s="530">
        <f t="shared" ref="Q8:R8" si="3">Q10+Q16+Q20+Q22+Q23+Q25+Q26</f>
        <v>65603</v>
      </c>
      <c r="R8" s="530">
        <f t="shared" si="3"/>
        <v>519764.24000000005</v>
      </c>
      <c r="S8" s="530">
        <f>S10+S16+S20+S22+S23+S25+S26</f>
        <v>159588.20000000001</v>
      </c>
      <c r="T8" s="494" t="e">
        <f>T10+T16+T20+T22+T23+T26+T24+#REF!+T25</f>
        <v>#REF!</v>
      </c>
      <c r="U8" s="494" t="e">
        <f>U10+U16+U20+U22+U23+U26+U24+#REF!+U25</f>
        <v>#REF!</v>
      </c>
      <c r="V8" s="494" t="e">
        <f>V10+V16+V20+V22+V23+V26+V24+#REF!+V25</f>
        <v>#REF!</v>
      </c>
      <c r="W8" s="494" t="e">
        <f>W10+W16+W20+W22+W23+W26+W24+#REF!+W25</f>
        <v>#REF!</v>
      </c>
      <c r="X8" s="494" t="e">
        <f>X10+X16+X20+X22+X23+X26+X24+#REF!+X25</f>
        <v>#REF!</v>
      </c>
      <c r="Y8" s="494" t="e">
        <f>Y10+Y16+Y20+Y22+Y23+Y26+Y24+#REF!+Y25</f>
        <v>#REF!</v>
      </c>
      <c r="Z8" s="494" t="e">
        <f>Z10+Z16+Z20+Z22+Z23+Z26+Z24+#REF!+Z25</f>
        <v>#REF!</v>
      </c>
      <c r="AA8" s="494" t="e">
        <f>AA10+AA16+AA20+AA22+AA23+AA26+AA24+#REF!+AA25</f>
        <v>#REF!</v>
      </c>
      <c r="AB8" s="494" t="e">
        <f>AB10+AB16+AB20+AB22+AB23+AB26+AB24+#REF!+AB25</f>
        <v>#REF!</v>
      </c>
      <c r="AC8" s="494" t="e">
        <f>AC10+AC16+AC20+AC22+AC23+AC26+AC24+#REF!+AC25</f>
        <v>#REF!</v>
      </c>
      <c r="AD8" s="494"/>
      <c r="AE8" s="494"/>
      <c r="AF8" s="430"/>
      <c r="AG8" s="430"/>
      <c r="AH8" s="430"/>
      <c r="AI8" s="430"/>
      <c r="AJ8" s="430"/>
      <c r="AK8" s="430"/>
      <c r="AL8" s="430"/>
      <c r="AM8" s="430"/>
      <c r="AN8" s="430"/>
      <c r="AO8" s="430"/>
      <c r="AP8" s="430"/>
      <c r="AQ8" s="430"/>
      <c r="AR8" s="430"/>
      <c r="AS8" s="430"/>
      <c r="AT8" s="430"/>
    </row>
    <row r="9" spans="1:46" ht="15.75" customHeight="1" x14ac:dyDescent="0.2">
      <c r="A9" s="495"/>
      <c r="B9" s="694" t="s">
        <v>313</v>
      </c>
      <c r="C9" s="695"/>
      <c r="D9" s="695"/>
      <c r="E9" s="695"/>
      <c r="F9" s="695"/>
      <c r="G9" s="695"/>
      <c r="H9" s="695"/>
      <c r="I9" s="695"/>
      <c r="J9" s="695"/>
      <c r="K9" s="695"/>
      <c r="L9" s="695"/>
      <c r="M9" s="695"/>
      <c r="N9" s="695"/>
      <c r="O9" s="695"/>
      <c r="P9" s="695"/>
      <c r="Q9" s="695"/>
      <c r="R9" s="695"/>
      <c r="S9" s="695"/>
      <c r="T9" s="695"/>
      <c r="U9" s="695"/>
      <c r="V9" s="695"/>
      <c r="W9" s="695"/>
      <c r="X9" s="695"/>
      <c r="Y9" s="695"/>
      <c r="Z9" s="695"/>
      <c r="AA9" s="696"/>
      <c r="AB9" s="496"/>
      <c r="AC9" s="496"/>
      <c r="AD9" s="497"/>
      <c r="AE9" s="497"/>
      <c r="AF9" s="430"/>
      <c r="AG9" s="430"/>
      <c r="AH9" s="430"/>
      <c r="AI9" s="430"/>
      <c r="AJ9" s="430"/>
      <c r="AK9" s="430"/>
      <c r="AL9" s="430"/>
      <c r="AM9" s="430"/>
      <c r="AN9" s="430"/>
      <c r="AO9" s="430"/>
      <c r="AP9" s="430"/>
      <c r="AQ9" s="430"/>
      <c r="AR9" s="430"/>
      <c r="AS9" s="430"/>
      <c r="AT9" s="430"/>
    </row>
    <row r="10" spans="1:46" s="88" customFormat="1" ht="68.25" customHeight="1" x14ac:dyDescent="0.2">
      <c r="A10" s="461" t="s">
        <v>314</v>
      </c>
      <c r="B10" s="462" t="s">
        <v>411</v>
      </c>
      <c r="C10" s="462" t="s">
        <v>315</v>
      </c>
      <c r="D10" s="565">
        <f>E10+F10+G10</f>
        <v>1995025.79</v>
      </c>
      <c r="E10" s="565">
        <f>I10+M10+Q10+U10+Y10</f>
        <v>113430.24</v>
      </c>
      <c r="F10" s="565">
        <f>J10+N10+R10+V10+Z10</f>
        <v>1432675.9200000002</v>
      </c>
      <c r="G10" s="565">
        <f>K10+O10+S10+W10+AA10</f>
        <v>448919.63</v>
      </c>
      <c r="H10" s="565">
        <f>I10+J10+K10</f>
        <v>648152.44000000006</v>
      </c>
      <c r="I10" s="565">
        <v>37810.080000000002</v>
      </c>
      <c r="J10" s="565">
        <f>17849+1718.64+439785.3+15314.5</f>
        <v>474667.44</v>
      </c>
      <c r="K10" s="565">
        <v>135674.92000000001</v>
      </c>
      <c r="L10" s="565">
        <f>M10+N10+O10</f>
        <v>672157.53</v>
      </c>
      <c r="M10" s="565">
        <v>37810.080000000002</v>
      </c>
      <c r="N10" s="565">
        <f>17067.7+1718.64+442628.8+14501.5</f>
        <v>475916.64</v>
      </c>
      <c r="O10" s="565">
        <f>133802.7+898.3+23729.81</f>
        <v>158430.81</v>
      </c>
      <c r="P10" s="565">
        <f>Q10+R10+S10</f>
        <v>674715.82000000007</v>
      </c>
      <c r="Q10" s="565">
        <v>37810.080000000002</v>
      </c>
      <c r="R10" s="565">
        <f>17821.7+1718.64+448053.8+14497.7</f>
        <v>482091.84</v>
      </c>
      <c r="S10" s="565">
        <f>130523.4+937.95+23352.55</f>
        <v>154813.9</v>
      </c>
      <c r="T10" s="454">
        <f>U10+V10+W10</f>
        <v>0</v>
      </c>
      <c r="U10" s="454"/>
      <c r="V10" s="454"/>
      <c r="W10" s="454"/>
      <c r="X10" s="454">
        <f>Y10+Z10+AA10</f>
        <v>0</v>
      </c>
      <c r="Y10" s="454"/>
      <c r="Z10" s="454"/>
      <c r="AA10" s="454"/>
      <c r="AD10" s="458"/>
      <c r="AE10" s="535"/>
      <c r="AF10" s="533"/>
      <c r="AG10" s="533"/>
      <c r="AH10" s="458"/>
      <c r="AI10" s="458"/>
      <c r="AJ10" s="458"/>
      <c r="AK10" s="458"/>
      <c r="AL10" s="458"/>
      <c r="AM10" s="458"/>
      <c r="AN10" s="458"/>
      <c r="AO10" s="458"/>
      <c r="AP10" s="458"/>
      <c r="AQ10" s="458"/>
      <c r="AR10" s="458"/>
      <c r="AS10" s="458"/>
      <c r="AT10" s="458"/>
    </row>
    <row r="11" spans="1:46" s="88" customFormat="1" ht="18.75" customHeight="1" x14ac:dyDescent="0.2">
      <c r="A11" s="461"/>
      <c r="B11" s="462" t="s">
        <v>484</v>
      </c>
      <c r="C11" s="462"/>
      <c r="D11" s="565">
        <f>E11+F11+G11</f>
        <v>55514.065999999992</v>
      </c>
      <c r="E11" s="565"/>
      <c r="F11" s="565">
        <f>J11+N11+R11</f>
        <v>52738.399999999994</v>
      </c>
      <c r="G11" s="565">
        <f>K11+O11+S11</f>
        <v>2775.6660000000002</v>
      </c>
      <c r="H11" s="565">
        <f>I11+J11+K11</f>
        <v>18788.419999999998</v>
      </c>
      <c r="I11" s="565">
        <f t="shared" ref="I11" si="4">I12+I13+I14</f>
        <v>0</v>
      </c>
      <c r="J11" s="565">
        <f>J12+J13+J14</f>
        <v>17849</v>
      </c>
      <c r="K11" s="565">
        <f>K12+K13+K14</f>
        <v>939.42</v>
      </c>
      <c r="L11" s="565">
        <f>M11+N11+O11</f>
        <v>17965.995999999999</v>
      </c>
      <c r="M11" s="565">
        <f t="shared" ref="M11:N11" si="5">M12+M13+M14</f>
        <v>0</v>
      </c>
      <c r="N11" s="565">
        <f t="shared" si="5"/>
        <v>17067.7</v>
      </c>
      <c r="O11" s="565">
        <f>O12+O13+O14</f>
        <v>898.29600000000005</v>
      </c>
      <c r="P11" s="565">
        <f>Q11+R11+S11</f>
        <v>18759.650000000001</v>
      </c>
      <c r="Q11" s="565">
        <f t="shared" ref="Q11:R11" si="6">Q12+Q13+Q14</f>
        <v>0</v>
      </c>
      <c r="R11" s="565">
        <f t="shared" si="6"/>
        <v>17821.7</v>
      </c>
      <c r="S11" s="565">
        <f>S12+S13+S14</f>
        <v>937.95</v>
      </c>
      <c r="T11" s="454"/>
      <c r="U11" s="454"/>
      <c r="V11" s="454"/>
      <c r="W11" s="454"/>
      <c r="X11" s="454"/>
      <c r="Y11" s="454"/>
      <c r="Z11" s="454"/>
      <c r="AA11" s="454"/>
      <c r="AD11" s="458"/>
      <c r="AE11" s="535"/>
      <c r="AF11" s="533"/>
      <c r="AG11" s="533"/>
      <c r="AH11" s="577"/>
      <c r="AI11" s="458"/>
      <c r="AJ11" s="458"/>
      <c r="AK11" s="458"/>
      <c r="AL11" s="458"/>
      <c r="AM11" s="458"/>
      <c r="AN11" s="458"/>
      <c r="AO11" s="458"/>
      <c r="AP11" s="458"/>
      <c r="AQ11" s="458"/>
      <c r="AR11" s="458"/>
      <c r="AS11" s="458"/>
      <c r="AT11" s="458"/>
    </row>
    <row r="12" spans="1:46" s="88" customFormat="1" ht="26.25" customHeight="1" x14ac:dyDescent="0.2">
      <c r="A12" s="461"/>
      <c r="B12" s="574" t="s">
        <v>463</v>
      </c>
      <c r="C12" s="462"/>
      <c r="D12" s="527">
        <f t="shared" ref="D12:D15" si="7">E12+F12+G12</f>
        <v>5504.6260000000002</v>
      </c>
      <c r="E12" s="527">
        <f t="shared" ref="E12:E15" si="8">I12+M12+Q12+U12+Y12</f>
        <v>0</v>
      </c>
      <c r="F12" s="527">
        <f t="shared" ref="F12:F15" si="9">J12+N12+R12+V12+Z12</f>
        <v>5229.3</v>
      </c>
      <c r="G12" s="527">
        <f t="shared" ref="G12:G15" si="10">K12+O12+S12+W12+AA12</f>
        <v>275.32600000000002</v>
      </c>
      <c r="H12" s="527">
        <f t="shared" ref="H12:H13" si="11">I12+J12+K12</f>
        <v>1878.9</v>
      </c>
      <c r="I12" s="527"/>
      <c r="J12" s="527">
        <v>1784.9</v>
      </c>
      <c r="K12" s="527">
        <v>94</v>
      </c>
      <c r="L12" s="527">
        <f t="shared" ref="L12:L15" si="12">M12+N12+O12</f>
        <v>1776.5260000000001</v>
      </c>
      <c r="M12" s="527"/>
      <c r="N12" s="527">
        <v>1687.7</v>
      </c>
      <c r="O12" s="527">
        <v>88.825999999999993</v>
      </c>
      <c r="P12" s="527">
        <f t="shared" ref="P12:P15" si="13">Q12+R12+S12</f>
        <v>1849.2</v>
      </c>
      <c r="Q12" s="527"/>
      <c r="R12" s="527">
        <v>1756.7</v>
      </c>
      <c r="S12" s="527">
        <v>92.5</v>
      </c>
      <c r="T12" s="454"/>
      <c r="U12" s="454"/>
      <c r="V12" s="454"/>
      <c r="W12" s="454"/>
      <c r="X12" s="454"/>
      <c r="Y12" s="454"/>
      <c r="Z12" s="454"/>
      <c r="AA12" s="454"/>
      <c r="AD12" s="458"/>
      <c r="AE12" s="535"/>
      <c r="AF12" s="533"/>
      <c r="AG12" s="576"/>
      <c r="AH12" s="577"/>
      <c r="AI12" s="577"/>
      <c r="AJ12" s="458"/>
      <c r="AK12" s="458"/>
      <c r="AL12" s="458"/>
      <c r="AM12" s="458"/>
      <c r="AN12" s="458"/>
      <c r="AO12" s="458"/>
      <c r="AP12" s="458"/>
      <c r="AQ12" s="458"/>
      <c r="AR12" s="458"/>
      <c r="AS12" s="458"/>
      <c r="AT12" s="458"/>
    </row>
    <row r="13" spans="1:46" s="88" customFormat="1" ht="30" customHeight="1" x14ac:dyDescent="0.2">
      <c r="A13" s="461"/>
      <c r="B13" s="574" t="s">
        <v>464</v>
      </c>
      <c r="C13" s="462"/>
      <c r="D13" s="527">
        <f t="shared" si="7"/>
        <v>566.83000000000004</v>
      </c>
      <c r="E13" s="527">
        <f t="shared" si="8"/>
        <v>0</v>
      </c>
      <c r="F13" s="527">
        <f t="shared" si="9"/>
        <v>538.49</v>
      </c>
      <c r="G13" s="527">
        <f t="shared" si="10"/>
        <v>28.340000000000003</v>
      </c>
      <c r="H13" s="527">
        <f t="shared" si="11"/>
        <v>187.89000000000001</v>
      </c>
      <c r="I13" s="527"/>
      <c r="J13" s="527">
        <v>178.49</v>
      </c>
      <c r="K13" s="527">
        <v>9.4</v>
      </c>
      <c r="L13" s="527">
        <f t="shared" si="12"/>
        <v>189.47</v>
      </c>
      <c r="M13" s="527"/>
      <c r="N13" s="527">
        <v>180</v>
      </c>
      <c r="O13" s="527">
        <v>9.4700000000000006</v>
      </c>
      <c r="P13" s="527">
        <f t="shared" si="13"/>
        <v>189.47</v>
      </c>
      <c r="Q13" s="527"/>
      <c r="R13" s="527">
        <v>180</v>
      </c>
      <c r="S13" s="527">
        <v>9.4700000000000006</v>
      </c>
      <c r="T13" s="454"/>
      <c r="U13" s="454"/>
      <c r="V13" s="454"/>
      <c r="W13" s="454"/>
      <c r="X13" s="454"/>
      <c r="Y13" s="454"/>
      <c r="Z13" s="454"/>
      <c r="AA13" s="454"/>
      <c r="AD13" s="458"/>
      <c r="AE13" s="535"/>
      <c r="AF13" s="533"/>
      <c r="AG13" s="576"/>
      <c r="AH13" s="577"/>
      <c r="AI13" s="577"/>
      <c r="AJ13" s="458"/>
      <c r="AK13" s="458"/>
      <c r="AL13" s="458"/>
      <c r="AM13" s="458"/>
      <c r="AN13" s="458"/>
      <c r="AO13" s="458"/>
      <c r="AP13" s="458"/>
      <c r="AQ13" s="458"/>
      <c r="AR13" s="458"/>
      <c r="AS13" s="458"/>
      <c r="AT13" s="458"/>
    </row>
    <row r="14" spans="1:46" s="88" customFormat="1" ht="30.75" customHeight="1" x14ac:dyDescent="0.2">
      <c r="A14" s="461"/>
      <c r="B14" s="574" t="s">
        <v>465</v>
      </c>
      <c r="C14" s="462"/>
      <c r="D14" s="527">
        <f t="shared" si="7"/>
        <v>49442.61</v>
      </c>
      <c r="E14" s="527">
        <f t="shared" si="8"/>
        <v>0</v>
      </c>
      <c r="F14" s="527">
        <f t="shared" si="9"/>
        <v>46970.61</v>
      </c>
      <c r="G14" s="527">
        <f t="shared" si="10"/>
        <v>2472</v>
      </c>
      <c r="H14" s="527">
        <f>I14+J14+K14</f>
        <v>16721.63</v>
      </c>
      <c r="I14" s="527"/>
      <c r="J14" s="527">
        <v>15885.61</v>
      </c>
      <c r="K14" s="527">
        <v>836.02</v>
      </c>
      <c r="L14" s="527">
        <f t="shared" si="12"/>
        <v>16000</v>
      </c>
      <c r="M14" s="527"/>
      <c r="N14" s="527">
        <v>15200</v>
      </c>
      <c r="O14" s="527">
        <v>800</v>
      </c>
      <c r="P14" s="527">
        <f t="shared" si="13"/>
        <v>16720.98</v>
      </c>
      <c r="Q14" s="527"/>
      <c r="R14" s="527">
        <v>15885</v>
      </c>
      <c r="S14" s="527">
        <v>835.98</v>
      </c>
      <c r="T14" s="454"/>
      <c r="U14" s="454"/>
      <c r="V14" s="454"/>
      <c r="W14" s="454"/>
      <c r="X14" s="454"/>
      <c r="Y14" s="454"/>
      <c r="Z14" s="454"/>
      <c r="AA14" s="454"/>
      <c r="AD14" s="458"/>
      <c r="AE14" s="535"/>
      <c r="AF14" s="533"/>
      <c r="AG14" s="533"/>
      <c r="AH14" s="577"/>
      <c r="AI14" s="458"/>
      <c r="AJ14" s="458"/>
      <c r="AK14" s="458"/>
      <c r="AL14" s="458"/>
      <c r="AM14" s="458"/>
      <c r="AN14" s="458"/>
      <c r="AO14" s="458"/>
      <c r="AP14" s="458"/>
      <c r="AQ14" s="458"/>
      <c r="AR14" s="458"/>
      <c r="AS14" s="458"/>
      <c r="AT14" s="458"/>
    </row>
    <row r="15" spans="1:46" s="88" customFormat="1" ht="117" customHeight="1" x14ac:dyDescent="0.2">
      <c r="A15" s="461"/>
      <c r="B15" s="614" t="s">
        <v>503</v>
      </c>
      <c r="C15" s="462"/>
      <c r="D15" s="527">
        <f t="shared" si="7"/>
        <v>118586.16</v>
      </c>
      <c r="E15" s="527">
        <f t="shared" si="8"/>
        <v>113430.24</v>
      </c>
      <c r="F15" s="527">
        <f t="shared" si="9"/>
        <v>5155.92</v>
      </c>
      <c r="G15" s="527">
        <f t="shared" si="10"/>
        <v>0</v>
      </c>
      <c r="H15" s="527">
        <f>I15+J15+K15</f>
        <v>39528.720000000001</v>
      </c>
      <c r="I15" s="527">
        <v>37810.080000000002</v>
      </c>
      <c r="J15" s="527">
        <v>1718.64</v>
      </c>
      <c r="K15" s="527"/>
      <c r="L15" s="527">
        <f t="shared" si="12"/>
        <v>39528.720000000001</v>
      </c>
      <c r="M15" s="527">
        <v>37810.080000000002</v>
      </c>
      <c r="N15" s="527">
        <v>1718.64</v>
      </c>
      <c r="O15" s="527"/>
      <c r="P15" s="527">
        <f t="shared" si="13"/>
        <v>39528.720000000001</v>
      </c>
      <c r="Q15" s="527">
        <v>37810.080000000002</v>
      </c>
      <c r="R15" s="527">
        <v>1718.64</v>
      </c>
      <c r="S15" s="527"/>
      <c r="T15" s="454"/>
      <c r="U15" s="454"/>
      <c r="V15" s="454"/>
      <c r="W15" s="454"/>
      <c r="X15" s="454"/>
      <c r="Y15" s="454"/>
      <c r="Z15" s="454"/>
      <c r="AA15" s="454"/>
      <c r="AD15" s="458"/>
      <c r="AE15" s="535"/>
      <c r="AF15" s="533"/>
      <c r="AG15" s="533"/>
      <c r="AH15" s="577"/>
      <c r="AI15" s="458"/>
      <c r="AJ15" s="458"/>
      <c r="AK15" s="458"/>
      <c r="AL15" s="458"/>
      <c r="AM15" s="458"/>
      <c r="AN15" s="458"/>
      <c r="AO15" s="458"/>
      <c r="AP15" s="458"/>
      <c r="AQ15" s="458"/>
      <c r="AR15" s="458"/>
      <c r="AS15" s="458"/>
      <c r="AT15" s="458"/>
    </row>
    <row r="16" spans="1:46" s="88" customFormat="1" ht="45" customHeight="1" x14ac:dyDescent="0.2">
      <c r="A16" s="461" t="s">
        <v>316</v>
      </c>
      <c r="B16" s="463" t="s">
        <v>317</v>
      </c>
      <c r="C16" s="462"/>
      <c r="D16" s="565">
        <f t="shared" ref="D16:H16" si="14">D17+D19+D18</f>
        <v>200232.30000000002</v>
      </c>
      <c r="E16" s="565">
        <f t="shared" si="14"/>
        <v>82220.3</v>
      </c>
      <c r="F16" s="565">
        <f t="shared" si="14"/>
        <v>108645.80000000002</v>
      </c>
      <c r="G16" s="565">
        <f t="shared" si="14"/>
        <v>9366.2000000000007</v>
      </c>
      <c r="H16" s="565">
        <f t="shared" si="14"/>
        <v>64566.66</v>
      </c>
      <c r="I16" s="565">
        <f t="shared" ref="I16:J16" si="15">I17+I18+I19</f>
        <v>26634.46</v>
      </c>
      <c r="J16" s="565">
        <f t="shared" si="15"/>
        <v>34832.100000000006</v>
      </c>
      <c r="K16" s="565">
        <f>K17+K18+K19</f>
        <v>3100.1</v>
      </c>
      <c r="L16" s="565">
        <f t="shared" ref="L16:P16" si="16">L17+L19+L18</f>
        <v>67062.22</v>
      </c>
      <c r="M16" s="565">
        <f t="shared" ref="M16:N16" si="17">M17+M18+M19</f>
        <v>27792.920000000002</v>
      </c>
      <c r="N16" s="565">
        <f t="shared" si="17"/>
        <v>36141.300000000003</v>
      </c>
      <c r="O16" s="565">
        <f>O17+O18+O19</f>
        <v>3128</v>
      </c>
      <c r="P16" s="565">
        <f t="shared" si="16"/>
        <v>68603.42</v>
      </c>
      <c r="Q16" s="565">
        <f t="shared" ref="Q16:R16" si="18">Q17+Q18+Q19</f>
        <v>27792.920000000002</v>
      </c>
      <c r="R16" s="565">
        <f t="shared" si="18"/>
        <v>37672.400000000001</v>
      </c>
      <c r="S16" s="565">
        <f>S17+S18+S19</f>
        <v>3138.1</v>
      </c>
      <c r="T16" s="454">
        <f>U16+V16+W16</f>
        <v>0</v>
      </c>
      <c r="U16" s="454">
        <f>U17+U19</f>
        <v>0</v>
      </c>
      <c r="V16" s="454">
        <f>V17+V19</f>
        <v>0</v>
      </c>
      <c r="W16" s="454">
        <f>W17+W19</f>
        <v>0</v>
      </c>
      <c r="X16" s="454">
        <f>Y16+Z16+AA16</f>
        <v>0</v>
      </c>
      <c r="Y16" s="454">
        <f>Y17+Y19</f>
        <v>0</v>
      </c>
      <c r="Z16" s="454">
        <f>Z17+Z19</f>
        <v>0</v>
      </c>
      <c r="AA16" s="454">
        <f>AA17+AA19</f>
        <v>0</v>
      </c>
      <c r="AD16" s="458"/>
      <c r="AE16" s="458"/>
      <c r="AF16" s="533"/>
      <c r="AG16" s="533"/>
      <c r="AH16" s="458"/>
      <c r="AI16" s="458"/>
      <c r="AJ16" s="458"/>
      <c r="AK16" s="458"/>
      <c r="AL16" s="458"/>
      <c r="AM16" s="458"/>
      <c r="AN16" s="458"/>
      <c r="AO16" s="458"/>
      <c r="AP16" s="458"/>
      <c r="AQ16" s="458"/>
      <c r="AR16" s="458"/>
      <c r="AS16" s="458"/>
      <c r="AT16" s="458"/>
    </row>
    <row r="17" spans="1:46" s="88" customFormat="1" ht="63" customHeight="1" x14ac:dyDescent="0.2">
      <c r="A17" s="448" t="s">
        <v>40</v>
      </c>
      <c r="B17" s="447" t="s">
        <v>515</v>
      </c>
      <c r="C17" s="10" t="s">
        <v>315</v>
      </c>
      <c r="D17" s="527">
        <f t="shared" ref="D17:D23" si="19">E17+F17+G17</f>
        <v>84128.700000000012</v>
      </c>
      <c r="E17" s="527">
        <f t="shared" ref="E17:G24" si="20">I17+M17+Q17+U17+Y17</f>
        <v>0</v>
      </c>
      <c r="F17" s="527">
        <f t="shared" si="20"/>
        <v>84128.700000000012</v>
      </c>
      <c r="G17" s="527">
        <f t="shared" si="20"/>
        <v>0</v>
      </c>
      <c r="H17" s="527">
        <f t="shared" ref="H17:H19" si="21">I17+J17+K17</f>
        <v>27004.300000000003</v>
      </c>
      <c r="I17" s="527"/>
      <c r="J17" s="527">
        <f>21984.2+5020.1</f>
        <v>27004.300000000003</v>
      </c>
      <c r="K17" s="527"/>
      <c r="L17" s="527">
        <f t="shared" ref="L17:L24" si="22">M17+N17+O17</f>
        <v>28042.9</v>
      </c>
      <c r="M17" s="527"/>
      <c r="N17" s="527">
        <f>22849.8+5193.1</f>
        <v>28042.9</v>
      </c>
      <c r="O17" s="527"/>
      <c r="P17" s="527">
        <f t="shared" ref="P17:P19" si="23">Q17+R17+S17</f>
        <v>29081.5</v>
      </c>
      <c r="Q17" s="527"/>
      <c r="R17" s="527">
        <f>23715.3+5366.2</f>
        <v>29081.5</v>
      </c>
      <c r="S17" s="527"/>
      <c r="T17" s="454">
        <f>U17+V17+W17</f>
        <v>0</v>
      </c>
      <c r="U17" s="454"/>
      <c r="V17" s="454"/>
      <c r="W17" s="457"/>
      <c r="X17" s="454">
        <f t="shared" ref="X17:X19" si="24">Y17+Z17+AA17</f>
        <v>0</v>
      </c>
      <c r="Y17" s="454"/>
      <c r="Z17" s="454"/>
      <c r="AA17" s="454"/>
      <c r="AD17" s="459"/>
      <c r="AE17" s="458"/>
      <c r="AF17" s="533"/>
      <c r="AG17" s="533"/>
      <c r="AH17" s="458"/>
      <c r="AI17" s="458"/>
      <c r="AJ17" s="458"/>
      <c r="AK17" s="458"/>
      <c r="AL17" s="458"/>
      <c r="AM17" s="458"/>
      <c r="AN17" s="458"/>
      <c r="AO17" s="458"/>
      <c r="AP17" s="458"/>
      <c r="AQ17" s="458"/>
      <c r="AR17" s="458"/>
      <c r="AS17" s="458"/>
      <c r="AT17" s="458"/>
    </row>
    <row r="18" spans="1:46" s="88" customFormat="1" ht="67.5" customHeight="1" x14ac:dyDescent="0.2">
      <c r="A18" s="448" t="s">
        <v>41</v>
      </c>
      <c r="B18" s="447" t="s">
        <v>468</v>
      </c>
      <c r="C18" s="556" t="s">
        <v>315</v>
      </c>
      <c r="D18" s="527">
        <f t="shared" si="19"/>
        <v>104100</v>
      </c>
      <c r="E18" s="527">
        <f t="shared" si="20"/>
        <v>82220.3</v>
      </c>
      <c r="F18" s="527">
        <f t="shared" si="20"/>
        <v>19797.5</v>
      </c>
      <c r="G18" s="527">
        <f t="shared" si="20"/>
        <v>2082.2000000000003</v>
      </c>
      <c r="H18" s="527">
        <f t="shared" ref="H18" si="25">I18+J18+K18</f>
        <v>33601.96</v>
      </c>
      <c r="I18" s="527">
        <f>25674.1+960.36</f>
        <v>26634.46</v>
      </c>
      <c r="J18" s="527">
        <f>4149.4+2146</f>
        <v>6295.4</v>
      </c>
      <c r="K18" s="527">
        <f>84.7+524+19.6+43.8</f>
        <v>672.1</v>
      </c>
      <c r="L18" s="527">
        <f t="shared" si="22"/>
        <v>34997.72</v>
      </c>
      <c r="M18" s="527">
        <f>26446.4+1346.52</f>
        <v>27792.920000000002</v>
      </c>
      <c r="N18" s="527">
        <f>4371+2133.8</f>
        <v>6504.8</v>
      </c>
      <c r="O18" s="527">
        <f>89.2+539.7+71.1</f>
        <v>700.00000000000011</v>
      </c>
      <c r="P18" s="527">
        <f t="shared" si="23"/>
        <v>35500.32</v>
      </c>
      <c r="Q18" s="527">
        <f>26446.4+1346.52</f>
        <v>27792.920000000002</v>
      </c>
      <c r="R18" s="527">
        <f>4781.5+2215.8</f>
        <v>6997.3</v>
      </c>
      <c r="S18" s="527">
        <f>97.6+539.7+72.8</f>
        <v>710.1</v>
      </c>
      <c r="T18" s="454"/>
      <c r="U18" s="454"/>
      <c r="V18" s="454"/>
      <c r="W18" s="457"/>
      <c r="X18" s="454"/>
      <c r="Y18" s="454"/>
      <c r="Z18" s="454"/>
      <c r="AA18" s="454"/>
      <c r="AD18" s="459"/>
      <c r="AE18" s="535"/>
      <c r="AF18" s="533"/>
      <c r="AG18" s="533"/>
      <c r="AH18" s="458"/>
      <c r="AI18" s="458"/>
      <c r="AJ18" s="458"/>
      <c r="AK18" s="458"/>
      <c r="AL18" s="458"/>
      <c r="AM18" s="458"/>
      <c r="AN18" s="458"/>
      <c r="AO18" s="458"/>
      <c r="AP18" s="458"/>
      <c r="AQ18" s="458"/>
      <c r="AR18" s="458"/>
      <c r="AS18" s="458"/>
      <c r="AT18" s="458"/>
    </row>
    <row r="19" spans="1:46" s="88" customFormat="1" ht="90.75" customHeight="1" x14ac:dyDescent="0.2">
      <c r="A19" s="448" t="s">
        <v>44</v>
      </c>
      <c r="B19" s="447" t="s">
        <v>469</v>
      </c>
      <c r="C19" s="556" t="s">
        <v>315</v>
      </c>
      <c r="D19" s="527">
        <f t="shared" si="19"/>
        <v>12003.6</v>
      </c>
      <c r="E19" s="527">
        <f t="shared" si="20"/>
        <v>0</v>
      </c>
      <c r="F19" s="527">
        <f t="shared" si="20"/>
        <v>4719.6000000000004</v>
      </c>
      <c r="G19" s="527">
        <f t="shared" si="20"/>
        <v>7284</v>
      </c>
      <c r="H19" s="527">
        <f t="shared" si="21"/>
        <v>3960.4</v>
      </c>
      <c r="I19" s="527"/>
      <c r="J19" s="527">
        <v>1532.4</v>
      </c>
      <c r="K19" s="527">
        <v>2428</v>
      </c>
      <c r="L19" s="527">
        <f t="shared" si="22"/>
        <v>4021.6</v>
      </c>
      <c r="M19" s="527"/>
      <c r="N19" s="527">
        <v>1593.6</v>
      </c>
      <c r="O19" s="527">
        <v>2428</v>
      </c>
      <c r="P19" s="527">
        <f t="shared" si="23"/>
        <v>4021.6</v>
      </c>
      <c r="Q19" s="527"/>
      <c r="R19" s="527">
        <v>1593.6</v>
      </c>
      <c r="S19" s="527">
        <v>2428</v>
      </c>
      <c r="T19" s="454">
        <f>U19+V19+W19</f>
        <v>0</v>
      </c>
      <c r="U19" s="454"/>
      <c r="V19" s="454"/>
      <c r="W19" s="457"/>
      <c r="X19" s="454">
        <f t="shared" si="24"/>
        <v>0</v>
      </c>
      <c r="Y19" s="454"/>
      <c r="Z19" s="454"/>
      <c r="AA19" s="454"/>
      <c r="AD19" s="458"/>
      <c r="AE19" s="535"/>
      <c r="AF19" s="533"/>
      <c r="AG19" s="533"/>
      <c r="AH19" s="458"/>
      <c r="AI19" s="458"/>
      <c r="AJ19" s="458"/>
      <c r="AK19" s="458"/>
      <c r="AL19" s="458"/>
      <c r="AM19" s="458"/>
      <c r="AN19" s="458"/>
      <c r="AO19" s="458"/>
      <c r="AP19" s="458"/>
      <c r="AQ19" s="458"/>
      <c r="AR19" s="458"/>
      <c r="AS19" s="458"/>
      <c r="AT19" s="458"/>
    </row>
    <row r="20" spans="1:46" s="88" customFormat="1" ht="54" customHeight="1" x14ac:dyDescent="0.2">
      <c r="A20" s="461" t="s">
        <v>318</v>
      </c>
      <c r="B20" s="463" t="s">
        <v>398</v>
      </c>
      <c r="C20" s="568"/>
      <c r="D20" s="565">
        <f t="shared" si="19"/>
        <v>2000</v>
      </c>
      <c r="E20" s="565">
        <f t="shared" si="20"/>
        <v>0</v>
      </c>
      <c r="F20" s="565">
        <f t="shared" si="20"/>
        <v>0</v>
      </c>
      <c r="G20" s="565">
        <f t="shared" si="20"/>
        <v>2000</v>
      </c>
      <c r="H20" s="565">
        <f>I20+J20+K20</f>
        <v>0</v>
      </c>
      <c r="I20" s="565">
        <f t="shared" ref="I20:J20" si="26">I21</f>
        <v>0</v>
      </c>
      <c r="J20" s="565">
        <f t="shared" si="26"/>
        <v>0</v>
      </c>
      <c r="K20" s="565">
        <f>K21</f>
        <v>0</v>
      </c>
      <c r="L20" s="565">
        <f>M20+N20+O20</f>
        <v>2000</v>
      </c>
      <c r="M20" s="565">
        <f t="shared" ref="M20:N20" si="27">M21</f>
        <v>0</v>
      </c>
      <c r="N20" s="565">
        <f t="shared" si="27"/>
        <v>0</v>
      </c>
      <c r="O20" s="565">
        <f>O21</f>
        <v>2000</v>
      </c>
      <c r="P20" s="565">
        <f>Q20+R20+S20</f>
        <v>0</v>
      </c>
      <c r="Q20" s="565"/>
      <c r="R20" s="565"/>
      <c r="S20" s="565">
        <f>S21</f>
        <v>0</v>
      </c>
      <c r="T20" s="454">
        <f>V20+W20</f>
        <v>0</v>
      </c>
      <c r="U20" s="454"/>
      <c r="V20" s="454"/>
      <c r="W20" s="457"/>
      <c r="X20" s="454">
        <f>Z20+AA20</f>
        <v>0</v>
      </c>
      <c r="Y20" s="454"/>
      <c r="Z20" s="454"/>
      <c r="AA20" s="454"/>
      <c r="AD20" s="458"/>
      <c r="AE20" s="458"/>
      <c r="AF20" s="533"/>
      <c r="AG20" s="533"/>
      <c r="AH20" s="458"/>
      <c r="AI20" s="458"/>
      <c r="AJ20" s="458"/>
      <c r="AK20" s="458"/>
      <c r="AL20" s="458"/>
      <c r="AM20" s="458"/>
      <c r="AN20" s="458"/>
      <c r="AO20" s="458"/>
      <c r="AP20" s="458"/>
      <c r="AQ20" s="458"/>
      <c r="AR20" s="458"/>
      <c r="AS20" s="458"/>
      <c r="AT20" s="458"/>
    </row>
    <row r="21" spans="1:46" s="88" customFormat="1" ht="54" customHeight="1" x14ac:dyDescent="0.2">
      <c r="A21" s="448" t="s">
        <v>449</v>
      </c>
      <c r="B21" s="447" t="s">
        <v>450</v>
      </c>
      <c r="C21" s="556" t="s">
        <v>315</v>
      </c>
      <c r="D21" s="527">
        <f t="shared" si="19"/>
        <v>2000</v>
      </c>
      <c r="E21" s="527">
        <f t="shared" ref="E21" si="28">I21+M21+Q21+U21+Y21</f>
        <v>0</v>
      </c>
      <c r="F21" s="527">
        <f t="shared" ref="F21" si="29">J21+N21+R21+V21+Z21</f>
        <v>0</v>
      </c>
      <c r="G21" s="527">
        <f t="shared" si="20"/>
        <v>2000</v>
      </c>
      <c r="H21" s="527">
        <f>I21+J21+K21</f>
        <v>0</v>
      </c>
      <c r="I21" s="527"/>
      <c r="J21" s="527"/>
      <c r="K21" s="527"/>
      <c r="L21" s="527">
        <f>M21+N21+O21</f>
        <v>2000</v>
      </c>
      <c r="M21" s="527"/>
      <c r="N21" s="527"/>
      <c r="O21" s="527">
        <v>2000</v>
      </c>
      <c r="P21" s="527">
        <f>Q21+R21+S21</f>
        <v>0</v>
      </c>
      <c r="Q21" s="527"/>
      <c r="R21" s="527"/>
      <c r="S21" s="527"/>
      <c r="T21" s="454"/>
      <c r="U21" s="454"/>
      <c r="V21" s="454"/>
      <c r="W21" s="457"/>
      <c r="X21" s="454"/>
      <c r="Y21" s="454"/>
      <c r="Z21" s="454"/>
      <c r="AA21" s="454"/>
      <c r="AD21" s="458"/>
      <c r="AE21" s="458"/>
      <c r="AF21" s="533"/>
      <c r="AG21" s="533"/>
      <c r="AH21" s="458"/>
      <c r="AI21" s="458"/>
      <c r="AJ21" s="458"/>
      <c r="AK21" s="458"/>
      <c r="AL21" s="458"/>
      <c r="AM21" s="458"/>
      <c r="AN21" s="458"/>
      <c r="AO21" s="458"/>
      <c r="AP21" s="458"/>
      <c r="AQ21" s="458"/>
      <c r="AR21" s="458"/>
      <c r="AS21" s="458"/>
      <c r="AT21" s="458"/>
    </row>
    <row r="22" spans="1:46" s="88" customFormat="1" ht="64.5" customHeight="1" x14ac:dyDescent="0.2">
      <c r="A22" s="461" t="s">
        <v>319</v>
      </c>
      <c r="B22" s="463" t="s">
        <v>320</v>
      </c>
      <c r="C22" s="556" t="s">
        <v>467</v>
      </c>
      <c r="D22" s="565">
        <f t="shared" si="19"/>
        <v>5404.11</v>
      </c>
      <c r="E22" s="565">
        <f t="shared" si="20"/>
        <v>0</v>
      </c>
      <c r="F22" s="565">
        <f t="shared" si="20"/>
        <v>202.66</v>
      </c>
      <c r="G22" s="565">
        <f t="shared" si="20"/>
        <v>5201.45</v>
      </c>
      <c r="H22" s="565">
        <f>J22+K22</f>
        <v>2130.0099999999998</v>
      </c>
      <c r="I22" s="565"/>
      <c r="J22" s="565">
        <f>298.51-95.85</f>
        <v>202.66</v>
      </c>
      <c r="K22" s="565">
        <v>1927.35</v>
      </c>
      <c r="L22" s="565">
        <f t="shared" si="22"/>
        <v>1637.9</v>
      </c>
      <c r="M22" s="565"/>
      <c r="N22" s="565">
        <f>298.51-298.51</f>
        <v>0</v>
      </c>
      <c r="O22" s="565">
        <f>1709-71.1</f>
        <v>1637.9</v>
      </c>
      <c r="P22" s="565">
        <f>R22+S22</f>
        <v>1636.2</v>
      </c>
      <c r="Q22" s="565"/>
      <c r="R22" s="565">
        <f>298.51-298.51</f>
        <v>0</v>
      </c>
      <c r="S22" s="565">
        <f>1709-72.8</f>
        <v>1636.2</v>
      </c>
      <c r="T22" s="454">
        <f>V22+W22</f>
        <v>0</v>
      </c>
      <c r="U22" s="454"/>
      <c r="V22" s="454"/>
      <c r="W22" s="457"/>
      <c r="X22" s="454">
        <f>Z22+AA22</f>
        <v>0</v>
      </c>
      <c r="Y22" s="454"/>
      <c r="Z22" s="454"/>
      <c r="AA22" s="454"/>
      <c r="AD22" s="458"/>
      <c r="AE22" s="541"/>
      <c r="AF22" s="533"/>
      <c r="AG22" s="533"/>
      <c r="AH22" s="458"/>
      <c r="AI22" s="458"/>
      <c r="AJ22" s="458"/>
      <c r="AK22" s="458"/>
      <c r="AL22" s="458"/>
      <c r="AM22" s="458"/>
      <c r="AN22" s="458"/>
      <c r="AO22" s="458"/>
      <c r="AP22" s="458"/>
      <c r="AQ22" s="458"/>
      <c r="AR22" s="458"/>
      <c r="AS22" s="458"/>
      <c r="AT22" s="458"/>
    </row>
    <row r="23" spans="1:46" s="88" customFormat="1" ht="45" customHeight="1" x14ac:dyDescent="0.2">
      <c r="A23" s="461" t="s">
        <v>321</v>
      </c>
      <c r="B23" s="463" t="s">
        <v>448</v>
      </c>
      <c r="C23" s="557"/>
      <c r="D23" s="565">
        <f t="shared" si="19"/>
        <v>1059.1600000000001</v>
      </c>
      <c r="E23" s="565">
        <f t="shared" si="20"/>
        <v>1006.2</v>
      </c>
      <c r="F23" s="565">
        <f t="shared" si="20"/>
        <v>0</v>
      </c>
      <c r="G23" s="565">
        <f t="shared" si="20"/>
        <v>52.96</v>
      </c>
      <c r="H23" s="565">
        <f>J23+K23</f>
        <v>0</v>
      </c>
      <c r="I23" s="528">
        <f t="shared" ref="I23:J23" si="30">I24</f>
        <v>0</v>
      </c>
      <c r="J23" s="528">
        <f t="shared" si="30"/>
        <v>0</v>
      </c>
      <c r="K23" s="528">
        <f>K24</f>
        <v>0</v>
      </c>
      <c r="L23" s="565">
        <f>M23+N23+O23</f>
        <v>1059.1600000000001</v>
      </c>
      <c r="M23" s="528">
        <f t="shared" ref="M23:N23" si="31">M24</f>
        <v>1006.2</v>
      </c>
      <c r="N23" s="528">
        <f t="shared" si="31"/>
        <v>0</v>
      </c>
      <c r="O23" s="528">
        <f>O24</f>
        <v>52.96</v>
      </c>
      <c r="P23" s="565">
        <f>R23+S23</f>
        <v>0</v>
      </c>
      <c r="Q23" s="528">
        <f t="shared" ref="Q23:R23" si="32">Q24</f>
        <v>0</v>
      </c>
      <c r="R23" s="528">
        <f t="shared" si="32"/>
        <v>0</v>
      </c>
      <c r="S23" s="528">
        <f>S24</f>
        <v>0</v>
      </c>
      <c r="T23" s="454">
        <f>V23+W23</f>
        <v>0</v>
      </c>
      <c r="U23" s="455"/>
      <c r="V23" s="455"/>
      <c r="W23" s="464"/>
      <c r="X23" s="454">
        <f>Z23+AA23</f>
        <v>0</v>
      </c>
      <c r="Y23" s="456"/>
      <c r="Z23" s="456"/>
      <c r="AA23" s="456"/>
      <c r="AE23" s="536"/>
      <c r="AF23" s="534"/>
      <c r="AG23" s="534"/>
    </row>
    <row r="24" spans="1:46" s="88" customFormat="1" ht="111.75" customHeight="1" x14ac:dyDescent="0.2">
      <c r="A24" s="448" t="s">
        <v>400</v>
      </c>
      <c r="B24" s="447" t="s">
        <v>470</v>
      </c>
      <c r="C24" s="557" t="s">
        <v>402</v>
      </c>
      <c r="D24" s="529">
        <f>E24+F24+G24</f>
        <v>1059.1600000000001</v>
      </c>
      <c r="E24" s="529">
        <f t="shared" si="20"/>
        <v>1006.2</v>
      </c>
      <c r="F24" s="529">
        <f t="shared" si="20"/>
        <v>0</v>
      </c>
      <c r="G24" s="529">
        <f t="shared" si="20"/>
        <v>52.96</v>
      </c>
      <c r="H24" s="527">
        <f t="shared" ref="H24" si="33">J24+K24</f>
        <v>0</v>
      </c>
      <c r="I24" s="529"/>
      <c r="J24" s="529"/>
      <c r="K24" s="555"/>
      <c r="L24" s="529">
        <f t="shared" si="22"/>
        <v>1059.1600000000001</v>
      </c>
      <c r="M24" s="529">
        <v>1006.2</v>
      </c>
      <c r="N24" s="529"/>
      <c r="O24" s="529">
        <v>52.96</v>
      </c>
      <c r="P24" s="527"/>
      <c r="Q24" s="529"/>
      <c r="R24" s="529"/>
      <c r="S24" s="529"/>
      <c r="T24" s="454"/>
      <c r="U24" s="455"/>
      <c r="V24" s="455"/>
      <c r="W24" s="464"/>
      <c r="X24" s="454"/>
      <c r="Y24" s="456"/>
      <c r="Z24" s="456"/>
      <c r="AA24" s="456"/>
      <c r="AD24" s="554"/>
      <c r="AF24" s="534"/>
      <c r="AG24" s="534"/>
    </row>
    <row r="25" spans="1:46" s="88" customFormat="1" ht="42.6" customHeight="1" x14ac:dyDescent="0.2">
      <c r="A25" s="461" t="s">
        <v>322</v>
      </c>
      <c r="B25" s="463" t="s">
        <v>451</v>
      </c>
      <c r="C25" s="557" t="s">
        <v>315</v>
      </c>
      <c r="D25" s="527">
        <f t="shared" ref="D25:D26" si="34">E25+F25+G25</f>
        <v>0</v>
      </c>
      <c r="E25" s="527">
        <f t="shared" ref="E25:E26" si="35">G25+H25</f>
        <v>0</v>
      </c>
      <c r="F25" s="527">
        <f t="shared" ref="F25:F26" si="36">H25+I25</f>
        <v>0</v>
      </c>
      <c r="G25" s="527">
        <f t="shared" ref="G25:G26" si="37">I25+J25</f>
        <v>0</v>
      </c>
      <c r="H25" s="527">
        <f t="shared" ref="H25:H26" si="38">J25+K25</f>
        <v>0</v>
      </c>
      <c r="I25" s="558"/>
      <c r="J25" s="558"/>
      <c r="K25" s="559"/>
      <c r="L25" s="527">
        <f t="shared" ref="L25:L26" si="39">N25+O25</f>
        <v>0</v>
      </c>
      <c r="M25" s="560"/>
      <c r="N25" s="560"/>
      <c r="O25" s="560"/>
      <c r="P25" s="527">
        <f t="shared" ref="P25:P26" si="40">R25+S25</f>
        <v>0</v>
      </c>
      <c r="Q25" s="559"/>
      <c r="R25" s="559"/>
      <c r="S25" s="559"/>
      <c r="T25" s="454">
        <f>V25+W25</f>
        <v>0</v>
      </c>
      <c r="U25" s="465"/>
      <c r="V25" s="465"/>
      <c r="W25" s="465"/>
      <c r="X25" s="454">
        <f t="shared" ref="X25:X26" si="41">Z25+AA25</f>
        <v>0</v>
      </c>
      <c r="Y25" s="466"/>
      <c r="Z25" s="466"/>
      <c r="AA25" s="466"/>
      <c r="AF25" s="534"/>
      <c r="AG25" s="534"/>
    </row>
    <row r="26" spans="1:46" s="88" customFormat="1" ht="48" customHeight="1" x14ac:dyDescent="0.2">
      <c r="A26" s="461" t="s">
        <v>323</v>
      </c>
      <c r="B26" s="463" t="s">
        <v>459</v>
      </c>
      <c r="C26" s="557" t="s">
        <v>315</v>
      </c>
      <c r="D26" s="527">
        <f t="shared" si="34"/>
        <v>0</v>
      </c>
      <c r="E26" s="527">
        <f t="shared" si="35"/>
        <v>0</v>
      </c>
      <c r="F26" s="527">
        <f t="shared" si="36"/>
        <v>0</v>
      </c>
      <c r="G26" s="527">
        <f t="shared" si="37"/>
        <v>0</v>
      </c>
      <c r="H26" s="527">
        <f t="shared" si="38"/>
        <v>0</v>
      </c>
      <c r="I26" s="558"/>
      <c r="J26" s="558"/>
      <c r="K26" s="559"/>
      <c r="L26" s="527">
        <f t="shared" si="39"/>
        <v>0</v>
      </c>
      <c r="M26" s="560"/>
      <c r="N26" s="560"/>
      <c r="O26" s="560"/>
      <c r="P26" s="527">
        <f t="shared" si="40"/>
        <v>0</v>
      </c>
      <c r="Q26" s="559"/>
      <c r="R26" s="559"/>
      <c r="S26" s="527"/>
      <c r="T26" s="454">
        <f>V26+W26</f>
        <v>0</v>
      </c>
      <c r="U26" s="465"/>
      <c r="V26" s="465"/>
      <c r="W26" s="465"/>
      <c r="X26" s="454">
        <f t="shared" si="41"/>
        <v>0</v>
      </c>
      <c r="Y26" s="466"/>
      <c r="Z26" s="466"/>
      <c r="AA26" s="466"/>
      <c r="AF26" s="534"/>
      <c r="AG26" s="534"/>
    </row>
    <row r="27" spans="1:46" ht="62.25" customHeight="1" x14ac:dyDescent="0.2">
      <c r="A27" s="65"/>
      <c r="B27" s="450"/>
      <c r="C27" s="449"/>
      <c r="F27" s="65"/>
      <c r="G27" s="65"/>
      <c r="H27" s="65"/>
      <c r="I27" s="65"/>
      <c r="J27" s="65"/>
      <c r="K27" s="65"/>
      <c r="P27" s="65"/>
      <c r="Q27" s="65"/>
      <c r="R27" s="65"/>
      <c r="S27" s="65"/>
      <c r="T27" s="65"/>
      <c r="U27" s="65"/>
      <c r="V27" s="65"/>
      <c r="W27" s="65"/>
    </row>
    <row r="28" spans="1:46" x14ac:dyDescent="0.2">
      <c r="A28" s="65"/>
      <c r="B28" s="65"/>
      <c r="F28" s="65"/>
      <c r="G28" s="65"/>
      <c r="H28" s="65"/>
      <c r="I28" s="65"/>
      <c r="J28" s="65"/>
      <c r="K28" s="65"/>
      <c r="P28" s="65"/>
      <c r="Q28" s="65"/>
      <c r="R28" s="65"/>
      <c r="S28" s="65"/>
      <c r="T28" s="65"/>
      <c r="U28" s="65"/>
      <c r="V28" s="65"/>
      <c r="W28" s="65"/>
    </row>
    <row r="29" spans="1:46" ht="27.75" customHeight="1" x14ac:dyDescent="0.2">
      <c r="A29" s="65"/>
      <c r="B29" s="449"/>
      <c r="F29" s="65"/>
      <c r="G29" s="65"/>
      <c r="H29" s="65"/>
      <c r="I29" s="65"/>
      <c r="J29" s="65"/>
      <c r="K29" s="65"/>
      <c r="P29" s="65"/>
      <c r="Q29" s="65"/>
      <c r="R29" s="65"/>
      <c r="S29" s="65"/>
      <c r="T29" s="65"/>
      <c r="U29" s="65"/>
      <c r="V29" s="65"/>
      <c r="W29" s="65"/>
    </row>
  </sheetData>
  <mergeCells count="13">
    <mergeCell ref="M1:S1"/>
    <mergeCell ref="H2:S2"/>
    <mergeCell ref="X6:AA6"/>
    <mergeCell ref="B9:AA9"/>
    <mergeCell ref="B4:W4"/>
    <mergeCell ref="L6:O6"/>
    <mergeCell ref="P6:S6"/>
    <mergeCell ref="T6:W6"/>
    <mergeCell ref="A6:A7"/>
    <mergeCell ref="B6:B7"/>
    <mergeCell ref="C6:C7"/>
    <mergeCell ref="D6:G6"/>
    <mergeCell ref="H6:K6"/>
  </mergeCells>
  <pageMargins left="0" right="0" top="0.35433070866141736" bottom="0.19685039370078741" header="0.31496062992125984" footer="0.11811023622047245"/>
  <pageSetup paperSize="9" scale="5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Q307"/>
  <sheetViews>
    <sheetView zoomScale="90" zoomScaleNormal="90" zoomScaleSheetLayoutView="90" workbookViewId="0">
      <pane xSplit="12" ySplit="11" topLeftCell="M12" activePane="bottomRight" state="frozen"/>
      <selection pane="topRight" activeCell="M1" sqref="M1"/>
      <selection pane="bottomLeft" activeCell="A12" sqref="A12"/>
      <selection pane="bottomRight" activeCell="J16" sqref="J16"/>
    </sheetView>
  </sheetViews>
  <sheetFormatPr defaultColWidth="8.85546875" defaultRowHeight="12" x14ac:dyDescent="0.2"/>
  <cols>
    <col min="1" max="1" width="7" style="64" customWidth="1"/>
    <col min="2" max="2" width="38.28515625" style="66" customWidth="1"/>
    <col min="3" max="3" width="13.28515625" style="65" customWidth="1"/>
    <col min="4" max="4" width="11" style="65" customWidth="1"/>
    <col min="5" max="5" width="9.7109375" style="65" customWidth="1"/>
    <col min="6" max="6" width="10.140625" style="78" customWidth="1"/>
    <col min="7" max="7" width="9.5703125" style="78" customWidth="1"/>
    <col min="8" max="8" width="9.5703125" style="67" customWidth="1"/>
    <col min="9" max="9" width="9.42578125" style="67" customWidth="1"/>
    <col min="10" max="10" width="9.28515625" style="67" customWidth="1"/>
    <col min="11" max="11" width="9.28515625" style="66" customWidth="1"/>
    <col min="12" max="12" width="9.7109375" style="65" customWidth="1"/>
    <col min="13" max="13" width="9.28515625" style="65" customWidth="1"/>
    <col min="14" max="14" width="10.140625" style="65" customWidth="1"/>
    <col min="15" max="15" width="9.5703125" style="65" customWidth="1"/>
    <col min="16" max="16" width="9.85546875" style="75" customWidth="1"/>
    <col min="17" max="17" width="7.140625" style="75" customWidth="1"/>
    <col min="18" max="18" width="10.42578125" style="75" customWidth="1"/>
    <col min="19" max="19" width="11.140625" style="75" customWidth="1"/>
    <col min="20" max="20" width="24.5703125" style="65" customWidth="1"/>
    <col min="21" max="21" width="12" style="65" customWidth="1"/>
    <col min="22" max="23" width="12.5703125" style="65" customWidth="1"/>
    <col min="24" max="24" width="13.28515625" style="65" customWidth="1"/>
    <col min="25" max="25" width="10.28515625" style="65" customWidth="1"/>
    <col min="26" max="26" width="11.5703125" style="65" customWidth="1"/>
    <col min="27" max="28" width="8.85546875" style="65"/>
    <col min="29" max="29" width="10.85546875" style="65" customWidth="1"/>
    <col min="30" max="30" width="10.140625" style="65" customWidth="1"/>
    <col min="31" max="31" width="12.85546875" style="65" customWidth="1"/>
    <col min="32" max="32" width="8.85546875" style="65"/>
    <col min="33" max="33" width="11.42578125" style="65" customWidth="1"/>
    <col min="34" max="34" width="10.42578125" style="65" customWidth="1"/>
    <col min="35" max="35" width="10.7109375" style="65" customWidth="1"/>
    <col min="36" max="36" width="8.85546875" style="65"/>
    <col min="37" max="37" width="10.85546875" style="65" customWidth="1"/>
    <col min="38" max="38" width="10.42578125" style="65" customWidth="1"/>
    <col min="39" max="39" width="10.5703125" style="65" customWidth="1"/>
    <col min="40" max="16384" width="8.85546875" style="65"/>
  </cols>
  <sheetData>
    <row r="1" spans="1:43" ht="35.25" customHeight="1" x14ac:dyDescent="0.25">
      <c r="K1" s="674" t="s">
        <v>471</v>
      </c>
      <c r="L1" s="675"/>
      <c r="M1" s="675"/>
      <c r="N1" s="675"/>
      <c r="O1" s="675"/>
      <c r="P1" s="675"/>
      <c r="Q1" s="675"/>
      <c r="R1" s="675"/>
      <c r="S1" s="675"/>
      <c r="T1" s="430"/>
      <c r="U1" s="430"/>
      <c r="V1" s="430"/>
      <c r="W1" s="430"/>
      <c r="X1" s="430"/>
      <c r="Y1" s="430"/>
      <c r="Z1" s="430"/>
      <c r="AA1" s="430"/>
      <c r="AB1" s="430"/>
      <c r="AC1" s="430"/>
      <c r="AD1" s="430"/>
      <c r="AE1" s="430"/>
      <c r="AF1" s="430"/>
      <c r="AG1" s="430"/>
      <c r="AH1" s="430"/>
      <c r="AI1" s="430"/>
      <c r="AJ1" s="430"/>
      <c r="AK1" s="430"/>
      <c r="AL1" s="430"/>
      <c r="AM1" s="430"/>
      <c r="AN1" s="430"/>
      <c r="AO1" s="430"/>
      <c r="AP1" s="430"/>
      <c r="AQ1" s="430"/>
    </row>
    <row r="2" spans="1:43" ht="18" customHeight="1" x14ac:dyDescent="0.3">
      <c r="B2" s="684" t="s">
        <v>412</v>
      </c>
      <c r="C2" s="684"/>
      <c r="D2" s="684"/>
      <c r="E2" s="684"/>
      <c r="F2" s="684"/>
      <c r="G2" s="684"/>
      <c r="H2" s="684"/>
      <c r="I2" s="684"/>
      <c r="J2" s="684"/>
      <c r="K2" s="684"/>
      <c r="L2" s="684"/>
      <c r="M2" s="684"/>
      <c r="N2" s="684"/>
      <c r="O2" s="684"/>
      <c r="P2" s="684"/>
      <c r="Q2" s="684"/>
      <c r="R2" s="684"/>
      <c r="S2" s="684"/>
      <c r="T2" s="430"/>
      <c r="U2" s="433"/>
      <c r="V2" s="433"/>
      <c r="W2" s="433"/>
      <c r="X2" s="433"/>
      <c r="Y2" s="433"/>
      <c r="Z2" s="433"/>
      <c r="AA2" s="430"/>
      <c r="AB2" s="434"/>
      <c r="AC2" s="435"/>
      <c r="AD2" s="435"/>
      <c r="AE2" s="435"/>
      <c r="AF2" s="434"/>
      <c r="AG2" s="435"/>
      <c r="AH2" s="435"/>
      <c r="AI2" s="435"/>
      <c r="AJ2" s="434"/>
      <c r="AK2" s="435"/>
      <c r="AL2" s="435"/>
      <c r="AM2" s="435"/>
      <c r="AN2" s="434"/>
      <c r="AO2" s="435"/>
      <c r="AP2" s="435"/>
      <c r="AQ2" s="435"/>
    </row>
    <row r="3" spans="1:43" ht="18" customHeight="1" thickBot="1" x14ac:dyDescent="0.25">
      <c r="C3" s="66"/>
      <c r="D3" s="66"/>
      <c r="E3" s="66"/>
      <c r="F3" s="67"/>
      <c r="G3" s="67"/>
      <c r="T3" s="430"/>
      <c r="U3" s="436"/>
      <c r="V3" s="436"/>
      <c r="W3" s="436"/>
      <c r="X3" s="437"/>
      <c r="Y3" s="437"/>
      <c r="Z3" s="437"/>
      <c r="AA3" s="430"/>
      <c r="AB3" s="434"/>
      <c r="AC3" s="435"/>
      <c r="AD3" s="435"/>
      <c r="AE3" s="435"/>
      <c r="AF3" s="434"/>
      <c r="AG3" s="435"/>
      <c r="AH3" s="435"/>
      <c r="AI3" s="435"/>
      <c r="AJ3" s="434"/>
      <c r="AK3" s="435"/>
      <c r="AL3" s="435"/>
      <c r="AM3" s="435"/>
      <c r="AN3" s="434"/>
      <c r="AO3" s="435"/>
      <c r="AP3" s="435"/>
      <c r="AQ3" s="435"/>
    </row>
    <row r="4" spans="1:43" ht="17.25" customHeight="1" x14ac:dyDescent="0.2">
      <c r="A4" s="702"/>
      <c r="B4" s="704" t="s">
        <v>0</v>
      </c>
      <c r="C4" s="704" t="s">
        <v>12</v>
      </c>
      <c r="D4" s="706" t="s">
        <v>113</v>
      </c>
      <c r="E4" s="706"/>
      <c r="F4" s="706"/>
      <c r="G4" s="706"/>
      <c r="H4" s="706">
        <v>2021</v>
      </c>
      <c r="I4" s="706"/>
      <c r="J4" s="707"/>
      <c r="K4" s="707"/>
      <c r="L4" s="708">
        <v>2022</v>
      </c>
      <c r="M4" s="708"/>
      <c r="N4" s="708"/>
      <c r="O4" s="708"/>
      <c r="P4" s="709">
        <v>2023</v>
      </c>
      <c r="Q4" s="709"/>
      <c r="R4" s="709"/>
      <c r="S4" s="710"/>
      <c r="T4" s="430"/>
      <c r="U4" s="436"/>
      <c r="V4" s="436"/>
      <c r="W4" s="436"/>
      <c r="X4" s="437"/>
      <c r="Y4" s="437"/>
      <c r="Z4" s="437"/>
      <c r="AA4" s="430"/>
      <c r="AB4" s="434"/>
      <c r="AC4" s="435"/>
      <c r="AD4" s="435"/>
      <c r="AE4" s="435"/>
      <c r="AF4" s="434"/>
      <c r="AG4" s="435"/>
      <c r="AH4" s="435"/>
      <c r="AI4" s="435"/>
      <c r="AJ4" s="434"/>
      <c r="AK4" s="435"/>
      <c r="AL4" s="435"/>
      <c r="AM4" s="435"/>
      <c r="AN4" s="434"/>
      <c r="AO4" s="435"/>
      <c r="AP4" s="435"/>
      <c r="AQ4" s="435"/>
    </row>
    <row r="5" spans="1:43" ht="26.25" customHeight="1" x14ac:dyDescent="0.2">
      <c r="A5" s="703"/>
      <c r="B5" s="705"/>
      <c r="C5" s="705"/>
      <c r="D5" s="467" t="s">
        <v>110</v>
      </c>
      <c r="E5" s="468" t="s">
        <v>3</v>
      </c>
      <c r="F5" s="469" t="s">
        <v>2</v>
      </c>
      <c r="G5" s="470" t="s">
        <v>4</v>
      </c>
      <c r="H5" s="470" t="s">
        <v>110</v>
      </c>
      <c r="I5" s="471" t="s">
        <v>3</v>
      </c>
      <c r="J5" s="471" t="s">
        <v>2</v>
      </c>
      <c r="K5" s="472" t="s">
        <v>4</v>
      </c>
      <c r="L5" s="472" t="s">
        <v>110</v>
      </c>
      <c r="M5" s="472" t="s">
        <v>3</v>
      </c>
      <c r="N5" s="472" t="s">
        <v>2</v>
      </c>
      <c r="O5" s="472" t="s">
        <v>4</v>
      </c>
      <c r="P5" s="473" t="s">
        <v>110</v>
      </c>
      <c r="Q5" s="473" t="s">
        <v>3</v>
      </c>
      <c r="R5" s="473" t="s">
        <v>2</v>
      </c>
      <c r="S5" s="653" t="s">
        <v>4</v>
      </c>
      <c r="T5" s="430"/>
      <c r="U5" s="438"/>
      <c r="V5" s="438"/>
      <c r="W5" s="438"/>
      <c r="X5" s="438"/>
      <c r="Y5" s="438"/>
      <c r="Z5" s="438"/>
      <c r="AA5" s="430"/>
      <c r="AB5" s="434"/>
      <c r="AC5" s="435"/>
      <c r="AD5" s="435"/>
      <c r="AE5" s="435"/>
      <c r="AF5" s="434"/>
      <c r="AG5" s="435"/>
      <c r="AH5" s="435"/>
      <c r="AI5" s="435"/>
      <c r="AJ5" s="434"/>
      <c r="AK5" s="435"/>
      <c r="AL5" s="435"/>
      <c r="AM5" s="435"/>
      <c r="AN5" s="434"/>
      <c r="AO5" s="435"/>
      <c r="AP5" s="435"/>
      <c r="AQ5" s="435"/>
    </row>
    <row r="6" spans="1:43" ht="49.5" customHeight="1" x14ac:dyDescent="0.2">
      <c r="A6" s="654"/>
      <c r="B6" s="500" t="s">
        <v>472</v>
      </c>
      <c r="C6" s="501"/>
      <c r="D6" s="518">
        <f>E6+F6+G6</f>
        <v>1081854.9300000002</v>
      </c>
      <c r="E6" s="518">
        <f t="shared" ref="E6:F6" si="0">I6+M6+Q6</f>
        <v>256062.39</v>
      </c>
      <c r="F6" s="518">
        <f t="shared" si="0"/>
        <v>342422.4800000001</v>
      </c>
      <c r="G6" s="518">
        <f>K6+O6+S6</f>
        <v>483370.06</v>
      </c>
      <c r="H6" s="518">
        <f>I6+J6+K6</f>
        <v>409294.62</v>
      </c>
      <c r="I6" s="518">
        <f t="shared" ref="I6:S6" si="1">I8+I20+I21+I23+I25+I30+I36+I38+I39</f>
        <v>171080.49000000002</v>
      </c>
      <c r="J6" s="518">
        <f t="shared" si="1"/>
        <v>72296.160000000003</v>
      </c>
      <c r="K6" s="518">
        <f>K8+K20+K21+K23+K25+K30+K34+K36+K38+K39</f>
        <v>165917.97</v>
      </c>
      <c r="L6" s="518">
        <f>M6+N6+O6</f>
        <v>442189.96000000008</v>
      </c>
      <c r="M6" s="518">
        <f t="shared" si="1"/>
        <v>84981.9</v>
      </c>
      <c r="N6" s="518">
        <f t="shared" si="1"/>
        <v>199796.15000000002</v>
      </c>
      <c r="O6" s="518">
        <f t="shared" si="1"/>
        <v>157411.91</v>
      </c>
      <c r="P6" s="518">
        <f>Q6+R6+S6</f>
        <v>230370.35</v>
      </c>
      <c r="Q6" s="518">
        <f t="shared" si="1"/>
        <v>0</v>
      </c>
      <c r="R6" s="518">
        <f t="shared" si="1"/>
        <v>70330.170000000013</v>
      </c>
      <c r="S6" s="655">
        <f t="shared" si="1"/>
        <v>160040.18</v>
      </c>
      <c r="T6" s="430"/>
      <c r="U6" s="430"/>
      <c r="V6" s="430"/>
      <c r="W6" s="430"/>
      <c r="X6" s="430"/>
      <c r="Y6" s="430"/>
      <c r="Z6" s="430"/>
      <c r="AA6" s="430"/>
      <c r="AB6" s="430"/>
      <c r="AC6" s="430"/>
      <c r="AD6" s="430"/>
      <c r="AE6" s="430"/>
      <c r="AF6" s="430"/>
      <c r="AG6" s="430"/>
      <c r="AH6" s="430"/>
      <c r="AI6" s="430"/>
      <c r="AJ6" s="430"/>
      <c r="AK6" s="430"/>
      <c r="AL6" s="430"/>
      <c r="AM6" s="430"/>
      <c r="AN6" s="430"/>
      <c r="AO6" s="430"/>
      <c r="AP6" s="430"/>
      <c r="AQ6" s="430"/>
    </row>
    <row r="7" spans="1:43" ht="26.25" customHeight="1" x14ac:dyDescent="0.2">
      <c r="A7" s="656"/>
      <c r="B7" s="700" t="s">
        <v>324</v>
      </c>
      <c r="C7" s="677"/>
      <c r="D7" s="677"/>
      <c r="E7" s="677"/>
      <c r="F7" s="677"/>
      <c r="G7" s="677"/>
      <c r="H7" s="677"/>
      <c r="I7" s="677"/>
      <c r="J7" s="677"/>
      <c r="K7" s="677"/>
      <c r="L7" s="677"/>
      <c r="M7" s="677"/>
      <c r="N7" s="677"/>
      <c r="O7" s="677"/>
      <c r="P7" s="677"/>
      <c r="Q7" s="677"/>
      <c r="R7" s="677"/>
      <c r="S7" s="701"/>
      <c r="T7" s="439"/>
      <c r="U7" s="439"/>
      <c r="V7" s="430"/>
      <c r="W7" s="430"/>
      <c r="X7" s="430"/>
      <c r="Y7" s="430"/>
      <c r="Z7" s="430"/>
      <c r="AA7" s="430"/>
      <c r="AB7" s="430"/>
      <c r="AC7" s="430"/>
      <c r="AD7" s="430"/>
      <c r="AE7" s="430"/>
      <c r="AF7" s="430"/>
      <c r="AG7" s="430"/>
      <c r="AH7" s="430"/>
      <c r="AI7" s="430"/>
      <c r="AJ7" s="430"/>
      <c r="AK7" s="430"/>
      <c r="AL7" s="430"/>
      <c r="AM7" s="430"/>
      <c r="AN7" s="430"/>
      <c r="AO7" s="430"/>
      <c r="AP7" s="430"/>
      <c r="AQ7" s="430"/>
    </row>
    <row r="8" spans="1:43" s="88" customFormat="1" ht="42.75" customHeight="1" x14ac:dyDescent="0.2">
      <c r="A8" s="657" t="s">
        <v>325</v>
      </c>
      <c r="B8" s="505" t="s">
        <v>326</v>
      </c>
      <c r="C8" s="63"/>
      <c r="D8" s="561">
        <f>E8+F8+G8</f>
        <v>646022.82999999996</v>
      </c>
      <c r="E8" s="561">
        <f t="shared" ref="E8:F31" si="2">I8+M8+Q8</f>
        <v>0</v>
      </c>
      <c r="F8" s="561">
        <f t="shared" si="2"/>
        <v>192901.53000000003</v>
      </c>
      <c r="G8" s="561">
        <f>K8+O8+S8</f>
        <v>453121.29999999993</v>
      </c>
      <c r="H8" s="561">
        <f>I8+J8+K8</f>
        <v>215501.86</v>
      </c>
      <c r="I8" s="561">
        <f>I9+I14+I18+I19</f>
        <v>0</v>
      </c>
      <c r="J8" s="561">
        <f>J9+J14+J18+J19</f>
        <v>59657.440000000002</v>
      </c>
      <c r="K8" s="561">
        <f>K9+K14+K18+K19</f>
        <v>155844.41999999998</v>
      </c>
      <c r="L8" s="561">
        <f>M8+N8+O8</f>
        <v>210058.72999999998</v>
      </c>
      <c r="M8" s="561">
        <f>M9+M14+M18+M19</f>
        <v>0</v>
      </c>
      <c r="N8" s="561">
        <f>N9+N14+N18+N19</f>
        <v>65170.58</v>
      </c>
      <c r="O8" s="561">
        <f>O9+O14+O18+O19</f>
        <v>144888.15</v>
      </c>
      <c r="P8" s="561">
        <f>Q8+R8+S8</f>
        <v>220462.24</v>
      </c>
      <c r="Q8" s="561">
        <f>Q9+Q14+Q18+Q19</f>
        <v>0</v>
      </c>
      <c r="R8" s="561">
        <f>R9+R14+R18+R19</f>
        <v>68073.510000000009</v>
      </c>
      <c r="S8" s="658">
        <f>S9+S14+S18+S19</f>
        <v>152388.72999999998</v>
      </c>
      <c r="T8" s="458"/>
      <c r="U8" s="577"/>
      <c r="V8" s="458"/>
      <c r="W8" s="458"/>
      <c r="X8" s="458"/>
      <c r="Y8" s="458"/>
      <c r="Z8" s="458"/>
      <c r="AA8" s="458"/>
      <c r="AB8" s="458"/>
      <c r="AC8" s="458"/>
      <c r="AD8" s="458"/>
      <c r="AE8" s="458"/>
      <c r="AF8" s="458"/>
      <c r="AG8" s="458"/>
      <c r="AH8" s="458"/>
      <c r="AI8" s="458"/>
      <c r="AJ8" s="458"/>
      <c r="AK8" s="458"/>
      <c r="AL8" s="458"/>
      <c r="AM8" s="458"/>
      <c r="AN8" s="458"/>
      <c r="AO8" s="458"/>
      <c r="AP8" s="458"/>
      <c r="AQ8" s="458"/>
    </row>
    <row r="9" spans="1:43" s="88" customFormat="1" ht="32.25" customHeight="1" x14ac:dyDescent="0.2">
      <c r="A9" s="659" t="s">
        <v>424</v>
      </c>
      <c r="B9" s="505" t="s">
        <v>432</v>
      </c>
      <c r="C9" s="505" t="s">
        <v>331</v>
      </c>
      <c r="D9" s="561">
        <f>E9+F9+G9</f>
        <v>522132.73000000004</v>
      </c>
      <c r="E9" s="561">
        <f t="shared" si="2"/>
        <v>0</v>
      </c>
      <c r="F9" s="561">
        <f t="shared" si="2"/>
        <v>175567.21000000002</v>
      </c>
      <c r="G9" s="561">
        <f t="shared" ref="G9:G40" si="3">K9+O9+S9</f>
        <v>346565.52</v>
      </c>
      <c r="H9" s="561">
        <f>I9+J9+K9</f>
        <v>171533.32</v>
      </c>
      <c r="I9" s="561"/>
      <c r="J9" s="561">
        <v>55035.5</v>
      </c>
      <c r="K9" s="561">
        <f>47874.02+2896.88+66296.92-570</f>
        <v>116497.81999999999</v>
      </c>
      <c r="L9" s="561">
        <f>M9+N9+O9</f>
        <v>174624.91</v>
      </c>
      <c r="M9" s="561"/>
      <c r="N9" s="561">
        <v>58962.8</v>
      </c>
      <c r="O9" s="561">
        <f>49154.1+3103.3+63404.71</f>
        <v>115662.11</v>
      </c>
      <c r="P9" s="561">
        <f>Q9+R9+S9</f>
        <v>175974.5</v>
      </c>
      <c r="Q9" s="561"/>
      <c r="R9" s="561">
        <v>61568.91</v>
      </c>
      <c r="S9" s="658">
        <f>49249.2+3240.46+61915.93</f>
        <v>114405.59</v>
      </c>
      <c r="T9" s="577"/>
      <c r="U9" s="576"/>
      <c r="V9" s="576"/>
      <c r="W9" s="458"/>
      <c r="X9" s="458"/>
      <c r="Y9" s="458"/>
      <c r="Z9" s="458"/>
      <c r="AA9" s="458"/>
      <c r="AB9" s="458"/>
      <c r="AC9" s="458"/>
      <c r="AD9" s="458"/>
      <c r="AE9" s="458"/>
      <c r="AF9" s="458"/>
      <c r="AG9" s="458"/>
      <c r="AH9" s="458"/>
      <c r="AI9" s="458"/>
      <c r="AJ9" s="458"/>
      <c r="AK9" s="458"/>
      <c r="AL9" s="458"/>
      <c r="AM9" s="458"/>
      <c r="AN9" s="458"/>
      <c r="AO9" s="458"/>
      <c r="AP9" s="458"/>
      <c r="AQ9" s="458"/>
    </row>
    <row r="10" spans="1:43" s="88" customFormat="1" ht="16.5" customHeight="1" x14ac:dyDescent="0.2">
      <c r="A10" s="659"/>
      <c r="B10" s="505" t="s">
        <v>485</v>
      </c>
      <c r="C10" s="505"/>
      <c r="D10" s="561">
        <f>E10+F10+G10</f>
        <v>170940.80999999997</v>
      </c>
      <c r="E10" s="561"/>
      <c r="F10" s="561">
        <f>J10+N10+R10</f>
        <v>162393.90999999997</v>
      </c>
      <c r="G10" s="561">
        <f>K10+O10+S10</f>
        <v>8546.9</v>
      </c>
      <c r="H10" s="561">
        <f>I10+J10+K10</f>
        <v>53400.38</v>
      </c>
      <c r="I10" s="561">
        <f t="shared" ref="I10:J10" si="4">I11+I12+I13</f>
        <v>0</v>
      </c>
      <c r="J10" s="561">
        <f t="shared" si="4"/>
        <v>50730.5</v>
      </c>
      <c r="K10" s="561">
        <f>K11+K12+K13</f>
        <v>2669.88</v>
      </c>
      <c r="L10" s="561">
        <f>M10+N10+O10</f>
        <v>57398.579999999994</v>
      </c>
      <c r="M10" s="561">
        <f t="shared" ref="M10:N10" si="5">M11+M12+M13</f>
        <v>0</v>
      </c>
      <c r="N10" s="561">
        <f t="shared" si="5"/>
        <v>54528.649999999994</v>
      </c>
      <c r="O10" s="561">
        <f>O11+O12+O13</f>
        <v>2869.9300000000003</v>
      </c>
      <c r="P10" s="561">
        <f>Q10+R10+S10</f>
        <v>60141.849999999991</v>
      </c>
      <c r="Q10" s="561">
        <f t="shared" ref="Q10:R10" si="6">Q11+Q12+Q13</f>
        <v>0</v>
      </c>
      <c r="R10" s="561">
        <f t="shared" si="6"/>
        <v>57134.759999999995</v>
      </c>
      <c r="S10" s="658">
        <f>S11+S12+S13</f>
        <v>3007.0899999999997</v>
      </c>
      <c r="T10" s="577"/>
      <c r="U10" s="576"/>
      <c r="V10" s="576"/>
      <c r="W10" s="458"/>
      <c r="X10" s="458"/>
      <c r="Y10" s="458"/>
      <c r="Z10" s="458"/>
      <c r="AA10" s="458"/>
      <c r="AB10" s="458"/>
      <c r="AC10" s="458"/>
      <c r="AD10" s="458"/>
      <c r="AE10" s="458"/>
      <c r="AF10" s="458"/>
      <c r="AG10" s="458"/>
      <c r="AH10" s="458"/>
      <c r="AI10" s="458"/>
      <c r="AJ10" s="458"/>
      <c r="AK10" s="458"/>
      <c r="AL10" s="458"/>
      <c r="AM10" s="458"/>
      <c r="AN10" s="458"/>
      <c r="AO10" s="458"/>
      <c r="AP10" s="458"/>
      <c r="AQ10" s="458"/>
    </row>
    <row r="11" spans="1:43" s="88" customFormat="1" ht="29.25" customHeight="1" x14ac:dyDescent="0.2">
      <c r="A11" s="659"/>
      <c r="B11" s="574" t="s">
        <v>463</v>
      </c>
      <c r="C11" s="63"/>
      <c r="D11" s="517">
        <f t="shared" ref="D11:D13" si="7">E11+F11+G11</f>
        <v>149336.28999999998</v>
      </c>
      <c r="E11" s="517"/>
      <c r="F11" s="517">
        <f t="shared" si="2"/>
        <v>141869.26999999999</v>
      </c>
      <c r="G11" s="517">
        <f t="shared" si="3"/>
        <v>7467.02</v>
      </c>
      <c r="H11" s="517">
        <f t="shared" ref="H11:H13" si="8">I11+J11+K11</f>
        <v>46345.9</v>
      </c>
      <c r="I11" s="517"/>
      <c r="J11" s="517">
        <v>44028.4</v>
      </c>
      <c r="K11" s="517">
        <v>2317.5</v>
      </c>
      <c r="L11" s="517">
        <f t="shared" ref="L11:L13" si="9">M11+N11+O11</f>
        <v>50195.59</v>
      </c>
      <c r="M11" s="517"/>
      <c r="N11" s="517">
        <v>47685.81</v>
      </c>
      <c r="O11" s="517">
        <v>2509.7800000000002</v>
      </c>
      <c r="P11" s="517">
        <f t="shared" ref="P11:P13" si="10">Q11+R11+S11</f>
        <v>52794.799999999996</v>
      </c>
      <c r="Q11" s="517"/>
      <c r="R11" s="517">
        <v>50155.06</v>
      </c>
      <c r="S11" s="660">
        <v>2639.74</v>
      </c>
      <c r="T11" s="577"/>
      <c r="U11" s="576"/>
      <c r="V11" s="576"/>
      <c r="W11" s="458"/>
      <c r="X11" s="458"/>
      <c r="Y11" s="458"/>
      <c r="Z11" s="458"/>
      <c r="AA11" s="458"/>
      <c r="AB11" s="458"/>
      <c r="AC11" s="458"/>
      <c r="AD11" s="458"/>
      <c r="AE11" s="458"/>
      <c r="AF11" s="458"/>
      <c r="AG11" s="458"/>
      <c r="AH11" s="458"/>
      <c r="AI11" s="458"/>
      <c r="AJ11" s="458"/>
      <c r="AK11" s="458"/>
      <c r="AL11" s="458"/>
      <c r="AM11" s="458"/>
      <c r="AN11" s="458"/>
      <c r="AO11" s="458"/>
      <c r="AP11" s="458"/>
      <c r="AQ11" s="458"/>
    </row>
    <row r="12" spans="1:43" s="88" customFormat="1" ht="27.75" customHeight="1" x14ac:dyDescent="0.2">
      <c r="A12" s="659"/>
      <c r="B12" s="574" t="s">
        <v>464</v>
      </c>
      <c r="C12" s="63"/>
      <c r="D12" s="517">
        <f t="shared" si="7"/>
        <v>0</v>
      </c>
      <c r="E12" s="517"/>
      <c r="F12" s="517">
        <f t="shared" si="2"/>
        <v>0</v>
      </c>
      <c r="G12" s="517">
        <f t="shared" si="3"/>
        <v>0</v>
      </c>
      <c r="H12" s="517">
        <f t="shared" si="8"/>
        <v>0</v>
      </c>
      <c r="I12" s="517"/>
      <c r="J12" s="517">
        <v>0</v>
      </c>
      <c r="K12" s="517">
        <v>0</v>
      </c>
      <c r="L12" s="517">
        <f t="shared" si="9"/>
        <v>0</v>
      </c>
      <c r="M12" s="517"/>
      <c r="N12" s="517">
        <v>0</v>
      </c>
      <c r="O12" s="517">
        <v>0</v>
      </c>
      <c r="P12" s="517">
        <f t="shared" si="10"/>
        <v>0</v>
      </c>
      <c r="Q12" s="517"/>
      <c r="R12" s="517">
        <v>0</v>
      </c>
      <c r="S12" s="660">
        <v>0</v>
      </c>
      <c r="T12" s="458"/>
      <c r="U12" s="576"/>
      <c r="V12" s="533"/>
      <c r="W12" s="458"/>
      <c r="X12" s="458"/>
      <c r="Y12" s="458"/>
      <c r="Z12" s="458"/>
      <c r="AA12" s="458"/>
      <c r="AB12" s="458"/>
      <c r="AC12" s="458"/>
      <c r="AD12" s="458"/>
      <c r="AE12" s="458"/>
      <c r="AF12" s="458"/>
      <c r="AG12" s="458"/>
      <c r="AH12" s="458"/>
      <c r="AI12" s="458"/>
      <c r="AJ12" s="458"/>
      <c r="AK12" s="458"/>
      <c r="AL12" s="458"/>
      <c r="AM12" s="458"/>
      <c r="AN12" s="458"/>
      <c r="AO12" s="458"/>
      <c r="AP12" s="458"/>
      <c r="AQ12" s="458"/>
    </row>
    <row r="13" spans="1:43" s="88" customFormat="1" ht="26.25" customHeight="1" x14ac:dyDescent="0.2">
      <c r="A13" s="659"/>
      <c r="B13" s="574" t="s">
        <v>465</v>
      </c>
      <c r="C13" s="63"/>
      <c r="D13" s="517">
        <f t="shared" si="7"/>
        <v>21604.52</v>
      </c>
      <c r="E13" s="517"/>
      <c r="F13" s="517">
        <f t="shared" si="2"/>
        <v>20524.64</v>
      </c>
      <c r="G13" s="517">
        <f t="shared" si="3"/>
        <v>1079.8800000000001</v>
      </c>
      <c r="H13" s="517">
        <f t="shared" si="8"/>
        <v>7054.4800000000005</v>
      </c>
      <c r="I13" s="517"/>
      <c r="J13" s="517">
        <v>6702.1</v>
      </c>
      <c r="K13" s="517">
        <v>352.38</v>
      </c>
      <c r="L13" s="517">
        <f t="shared" si="9"/>
        <v>7202.99</v>
      </c>
      <c r="M13" s="517"/>
      <c r="N13" s="517">
        <v>6842.84</v>
      </c>
      <c r="O13" s="517">
        <v>360.15</v>
      </c>
      <c r="P13" s="517">
        <f t="shared" si="10"/>
        <v>7347.05</v>
      </c>
      <c r="Q13" s="517"/>
      <c r="R13" s="517">
        <v>6979.7</v>
      </c>
      <c r="S13" s="660">
        <v>367.35</v>
      </c>
      <c r="T13" s="458"/>
      <c r="U13" s="533"/>
      <c r="V13" s="533"/>
      <c r="W13" s="458"/>
      <c r="X13" s="458"/>
      <c r="Y13" s="458"/>
      <c r="Z13" s="458"/>
      <c r="AA13" s="458"/>
      <c r="AB13" s="458"/>
      <c r="AC13" s="458"/>
      <c r="AD13" s="458"/>
      <c r="AE13" s="458"/>
      <c r="AF13" s="458"/>
      <c r="AG13" s="458"/>
      <c r="AH13" s="458"/>
      <c r="AI13" s="458"/>
      <c r="AJ13" s="458"/>
      <c r="AK13" s="458"/>
      <c r="AL13" s="458"/>
      <c r="AM13" s="458"/>
      <c r="AN13" s="458"/>
      <c r="AO13" s="458"/>
      <c r="AP13" s="458"/>
      <c r="AQ13" s="458"/>
    </row>
    <row r="14" spans="1:43" s="88" customFormat="1" ht="24.75" customHeight="1" x14ac:dyDescent="0.2">
      <c r="A14" s="657" t="s">
        <v>425</v>
      </c>
      <c r="B14" s="505" t="s">
        <v>427</v>
      </c>
      <c r="C14" s="505" t="s">
        <v>429</v>
      </c>
      <c r="D14" s="561">
        <f>E14+F14+G14</f>
        <v>71154.200000000012</v>
      </c>
      <c r="E14" s="561">
        <f t="shared" si="2"/>
        <v>0</v>
      </c>
      <c r="F14" s="561">
        <f t="shared" si="2"/>
        <v>17334.32</v>
      </c>
      <c r="G14" s="561">
        <f t="shared" si="3"/>
        <v>53819.880000000005</v>
      </c>
      <c r="H14" s="561">
        <f>I14+J14+K14</f>
        <v>23428.7</v>
      </c>
      <c r="I14" s="561"/>
      <c r="J14" s="561">
        <v>4621.9399999999996</v>
      </c>
      <c r="K14" s="561">
        <f>11899.52+243.26+6663.98</f>
        <v>18806.760000000002</v>
      </c>
      <c r="L14" s="561">
        <f>M14+N14+O14</f>
        <v>23777.599999999999</v>
      </c>
      <c r="M14" s="561"/>
      <c r="N14" s="561">
        <v>6207.78</v>
      </c>
      <c r="O14" s="561">
        <f>12133.5+326.76+5109.56</f>
        <v>17569.82</v>
      </c>
      <c r="P14" s="561">
        <f t="shared" ref="P14:P19" si="11">Q14+R14+S14</f>
        <v>23947.9</v>
      </c>
      <c r="Q14" s="561"/>
      <c r="R14" s="561">
        <v>6504.6</v>
      </c>
      <c r="S14" s="658">
        <f>12188.1+341.64+4913.56</f>
        <v>17443.3</v>
      </c>
      <c r="T14" s="458"/>
      <c r="U14" s="533"/>
      <c r="V14" s="533"/>
      <c r="W14" s="458"/>
      <c r="X14" s="458"/>
      <c r="Y14" s="458"/>
      <c r="Z14" s="458"/>
      <c r="AA14" s="458"/>
      <c r="AB14" s="458"/>
      <c r="AC14" s="458"/>
      <c r="AD14" s="458"/>
      <c r="AE14" s="458"/>
      <c r="AF14" s="458"/>
      <c r="AG14" s="458"/>
      <c r="AH14" s="458"/>
      <c r="AI14" s="458"/>
      <c r="AJ14" s="458"/>
      <c r="AK14" s="458"/>
      <c r="AL14" s="458"/>
      <c r="AM14" s="458"/>
      <c r="AN14" s="458"/>
      <c r="AO14" s="458"/>
      <c r="AP14" s="458"/>
      <c r="AQ14" s="458"/>
    </row>
    <row r="15" spans="1:43" s="88" customFormat="1" ht="16.5" customHeight="1" x14ac:dyDescent="0.2">
      <c r="A15" s="657"/>
      <c r="B15" s="505" t="s">
        <v>485</v>
      </c>
      <c r="C15" s="505"/>
      <c r="D15" s="561">
        <f>E15+F15+G15</f>
        <v>18245.989999999998</v>
      </c>
      <c r="E15" s="561"/>
      <c r="F15" s="561">
        <f>J15+N15+R15</f>
        <v>17334.32</v>
      </c>
      <c r="G15" s="561">
        <f t="shared" si="3"/>
        <v>911.67</v>
      </c>
      <c r="H15" s="561">
        <f>I15+J15+K15</f>
        <v>4865.2000000000007</v>
      </c>
      <c r="I15" s="561">
        <f t="shared" ref="I15:J15" si="12">I16+I17</f>
        <v>0</v>
      </c>
      <c r="J15" s="561">
        <f t="shared" si="12"/>
        <v>4621.9400000000005</v>
      </c>
      <c r="K15" s="561">
        <f>K16+K17</f>
        <v>243.26000000000002</v>
      </c>
      <c r="L15" s="561">
        <f>M15+N15+O15</f>
        <v>6534.5500000000011</v>
      </c>
      <c r="M15" s="561"/>
      <c r="N15" s="561">
        <f>N16+N17</f>
        <v>6207.7800000000007</v>
      </c>
      <c r="O15" s="561">
        <f>O16+O17</f>
        <v>326.77</v>
      </c>
      <c r="P15" s="561">
        <f>Q15+R15+S15</f>
        <v>6846.2400000000007</v>
      </c>
      <c r="Q15" s="561">
        <f t="shared" ref="Q15:R15" si="13">Q16+Q17</f>
        <v>0</v>
      </c>
      <c r="R15" s="561">
        <f t="shared" si="13"/>
        <v>6504.6</v>
      </c>
      <c r="S15" s="658">
        <f>S16+S17</f>
        <v>341.64</v>
      </c>
      <c r="T15" s="458"/>
      <c r="U15" s="576"/>
      <c r="V15" s="533"/>
      <c r="W15" s="458"/>
      <c r="X15" s="458"/>
      <c r="Y15" s="458"/>
      <c r="Z15" s="458"/>
      <c r="AA15" s="458"/>
      <c r="AB15" s="458"/>
      <c r="AC15" s="458"/>
      <c r="AD15" s="458"/>
      <c r="AE15" s="458"/>
      <c r="AF15" s="458"/>
      <c r="AG15" s="458"/>
      <c r="AH15" s="458"/>
      <c r="AI15" s="458"/>
      <c r="AJ15" s="458"/>
      <c r="AK15" s="458"/>
      <c r="AL15" s="458"/>
      <c r="AM15" s="458"/>
      <c r="AN15" s="458"/>
      <c r="AO15" s="458"/>
      <c r="AP15" s="458"/>
      <c r="AQ15" s="458"/>
    </row>
    <row r="16" spans="1:43" s="88" customFormat="1" ht="24.75" customHeight="1" x14ac:dyDescent="0.2">
      <c r="A16" s="659"/>
      <c r="B16" s="574" t="s">
        <v>465</v>
      </c>
      <c r="C16" s="63"/>
      <c r="D16" s="517">
        <f t="shared" ref="D16:D17" si="14">E16+F16+G16</f>
        <v>10227.57</v>
      </c>
      <c r="E16" s="517">
        <f t="shared" si="2"/>
        <v>0</v>
      </c>
      <c r="F16" s="517">
        <f t="shared" si="2"/>
        <v>9716.17</v>
      </c>
      <c r="G16" s="517">
        <f t="shared" si="3"/>
        <v>511.4</v>
      </c>
      <c r="H16" s="517">
        <f t="shared" ref="H16:H17" si="15">I16+J16+K16</f>
        <v>2237.9900000000002</v>
      </c>
      <c r="I16" s="517"/>
      <c r="J16" s="517">
        <v>2126.09</v>
      </c>
      <c r="K16" s="517">
        <v>111.9</v>
      </c>
      <c r="L16" s="517">
        <f t="shared" ref="L16:L17" si="16">M16+N16+O16</f>
        <v>3852.13</v>
      </c>
      <c r="M16" s="517"/>
      <c r="N16" s="517">
        <v>3659.48</v>
      </c>
      <c r="O16" s="517">
        <v>192.65</v>
      </c>
      <c r="P16" s="517">
        <f t="shared" si="11"/>
        <v>4137.45</v>
      </c>
      <c r="Q16" s="517"/>
      <c r="R16" s="517">
        <v>3930.6</v>
      </c>
      <c r="S16" s="660">
        <v>206.85</v>
      </c>
      <c r="T16" s="577"/>
      <c r="U16" s="576"/>
      <c r="V16" s="576"/>
      <c r="W16" s="458"/>
      <c r="X16" s="458"/>
      <c r="Y16" s="458"/>
      <c r="Z16" s="458"/>
      <c r="AA16" s="458"/>
      <c r="AB16" s="458"/>
      <c r="AC16" s="458"/>
      <c r="AD16" s="458"/>
      <c r="AE16" s="458"/>
      <c r="AF16" s="458"/>
      <c r="AG16" s="458"/>
      <c r="AH16" s="458"/>
      <c r="AI16" s="458"/>
      <c r="AJ16" s="458"/>
      <c r="AK16" s="458"/>
      <c r="AL16" s="458"/>
      <c r="AM16" s="458"/>
      <c r="AN16" s="458"/>
      <c r="AO16" s="458"/>
      <c r="AP16" s="458"/>
      <c r="AQ16" s="458"/>
    </row>
    <row r="17" spans="1:43" s="88" customFormat="1" ht="24.75" customHeight="1" x14ac:dyDescent="0.2">
      <c r="A17" s="659"/>
      <c r="B17" s="574" t="s">
        <v>463</v>
      </c>
      <c r="C17" s="63"/>
      <c r="D17" s="517">
        <f t="shared" si="14"/>
        <v>8018.42</v>
      </c>
      <c r="E17" s="517">
        <f t="shared" si="2"/>
        <v>0</v>
      </c>
      <c r="F17" s="517">
        <f t="shared" si="2"/>
        <v>7618.15</v>
      </c>
      <c r="G17" s="517">
        <f t="shared" si="3"/>
        <v>400.27</v>
      </c>
      <c r="H17" s="517">
        <f t="shared" si="15"/>
        <v>2627.21</v>
      </c>
      <c r="I17" s="517"/>
      <c r="J17" s="517">
        <v>2495.85</v>
      </c>
      <c r="K17" s="517">
        <v>131.36000000000001</v>
      </c>
      <c r="L17" s="517">
        <f t="shared" si="16"/>
        <v>2682.42</v>
      </c>
      <c r="M17" s="517"/>
      <c r="N17" s="517">
        <v>2548.3000000000002</v>
      </c>
      <c r="O17" s="517">
        <v>134.12</v>
      </c>
      <c r="P17" s="517">
        <f t="shared" si="11"/>
        <v>2708.79</v>
      </c>
      <c r="Q17" s="517"/>
      <c r="R17" s="517">
        <v>2574</v>
      </c>
      <c r="S17" s="660">
        <v>134.79</v>
      </c>
      <c r="T17" s="577"/>
      <c r="U17" s="576"/>
      <c r="V17" s="576"/>
      <c r="W17" s="458"/>
      <c r="X17" s="458"/>
      <c r="Y17" s="458"/>
      <c r="Z17" s="458"/>
      <c r="AA17" s="458"/>
      <c r="AB17" s="458"/>
      <c r="AC17" s="458"/>
      <c r="AD17" s="458"/>
      <c r="AE17" s="458"/>
      <c r="AF17" s="458"/>
      <c r="AG17" s="458"/>
      <c r="AH17" s="458"/>
      <c r="AI17" s="458"/>
      <c r="AJ17" s="458"/>
      <c r="AK17" s="458"/>
      <c r="AL17" s="458"/>
      <c r="AM17" s="458"/>
      <c r="AN17" s="458"/>
      <c r="AO17" s="458"/>
      <c r="AP17" s="458"/>
      <c r="AQ17" s="458"/>
    </row>
    <row r="18" spans="1:43" s="88" customFormat="1" ht="40.5" customHeight="1" x14ac:dyDescent="0.2">
      <c r="A18" s="659" t="s">
        <v>428</v>
      </c>
      <c r="B18" s="63" t="s">
        <v>422</v>
      </c>
      <c r="C18" s="63" t="s">
        <v>331</v>
      </c>
      <c r="D18" s="517">
        <f t="shared" ref="D18:D19" si="17">E18+F18+G18</f>
        <v>51535.899999999994</v>
      </c>
      <c r="E18" s="517">
        <f t="shared" si="2"/>
        <v>0</v>
      </c>
      <c r="F18" s="517">
        <f t="shared" si="2"/>
        <v>0</v>
      </c>
      <c r="G18" s="517">
        <f t="shared" si="3"/>
        <v>51535.899999999994</v>
      </c>
      <c r="H18" s="517">
        <f t="shared" ref="H18:H19" si="18">I18+J18+K18</f>
        <v>20139.84</v>
      </c>
      <c r="I18" s="517"/>
      <c r="J18" s="517"/>
      <c r="K18" s="520">
        <v>20139.84</v>
      </c>
      <c r="L18" s="517">
        <f t="shared" ref="L18:L19" si="19">M18+N18+O18</f>
        <v>11256.22</v>
      </c>
      <c r="M18" s="517"/>
      <c r="N18" s="517"/>
      <c r="O18" s="641">
        <f>20139.84-8883.62</f>
        <v>11256.22</v>
      </c>
      <c r="P18" s="517">
        <f t="shared" si="11"/>
        <v>20139.84</v>
      </c>
      <c r="Q18" s="517"/>
      <c r="R18" s="517"/>
      <c r="S18" s="660">
        <v>20139.84</v>
      </c>
      <c r="T18" s="458"/>
      <c r="U18" s="576"/>
      <c r="V18" s="533"/>
      <c r="W18" s="458"/>
      <c r="X18" s="458"/>
      <c r="Y18" s="458"/>
      <c r="Z18" s="458"/>
      <c r="AA18" s="458"/>
      <c r="AB18" s="458"/>
      <c r="AC18" s="458"/>
      <c r="AD18" s="458"/>
      <c r="AE18" s="458"/>
      <c r="AF18" s="458"/>
      <c r="AG18" s="458"/>
      <c r="AH18" s="458"/>
      <c r="AI18" s="458"/>
      <c r="AJ18" s="458"/>
      <c r="AK18" s="458"/>
      <c r="AL18" s="458"/>
      <c r="AM18" s="458"/>
      <c r="AN18" s="458"/>
      <c r="AO18" s="458"/>
      <c r="AP18" s="458"/>
      <c r="AQ18" s="458"/>
    </row>
    <row r="19" spans="1:43" s="88" customFormat="1" ht="39.75" customHeight="1" x14ac:dyDescent="0.2">
      <c r="A19" s="659" t="s">
        <v>431</v>
      </c>
      <c r="B19" s="63" t="s">
        <v>423</v>
      </c>
      <c r="C19" s="63" t="s">
        <v>430</v>
      </c>
      <c r="D19" s="517">
        <f t="shared" si="17"/>
        <v>1200</v>
      </c>
      <c r="E19" s="517">
        <f t="shared" si="2"/>
        <v>0</v>
      </c>
      <c r="F19" s="517">
        <f t="shared" si="2"/>
        <v>0</v>
      </c>
      <c r="G19" s="517">
        <f t="shared" si="3"/>
        <v>1200</v>
      </c>
      <c r="H19" s="517">
        <f t="shared" si="18"/>
        <v>400</v>
      </c>
      <c r="I19" s="517"/>
      <c r="J19" s="517"/>
      <c r="K19" s="517">
        <v>400</v>
      </c>
      <c r="L19" s="517">
        <f t="shared" si="19"/>
        <v>400</v>
      </c>
      <c r="M19" s="517"/>
      <c r="N19" s="517"/>
      <c r="O19" s="517">
        <v>400</v>
      </c>
      <c r="P19" s="517">
        <f t="shared" si="11"/>
        <v>400</v>
      </c>
      <c r="Q19" s="517"/>
      <c r="R19" s="517"/>
      <c r="S19" s="660">
        <v>400</v>
      </c>
      <c r="T19" s="577"/>
      <c r="U19" s="576"/>
      <c r="V19" s="576"/>
      <c r="W19" s="458"/>
      <c r="X19" s="458"/>
      <c r="Y19" s="458"/>
      <c r="Z19" s="458"/>
      <c r="AA19" s="458"/>
      <c r="AB19" s="458"/>
      <c r="AC19" s="458"/>
      <c r="AD19" s="458"/>
      <c r="AE19" s="458"/>
      <c r="AF19" s="458"/>
      <c r="AG19" s="458"/>
      <c r="AH19" s="458"/>
      <c r="AI19" s="458"/>
      <c r="AJ19" s="458"/>
      <c r="AK19" s="458"/>
      <c r="AL19" s="458"/>
      <c r="AM19" s="458"/>
      <c r="AN19" s="458"/>
      <c r="AO19" s="458"/>
      <c r="AP19" s="458"/>
      <c r="AQ19" s="458"/>
    </row>
    <row r="20" spans="1:43" s="88" customFormat="1" ht="60" customHeight="1" x14ac:dyDescent="0.2">
      <c r="A20" s="657" t="s">
        <v>327</v>
      </c>
      <c r="B20" s="507" t="s">
        <v>407</v>
      </c>
      <c r="C20" s="63" t="s">
        <v>331</v>
      </c>
      <c r="D20" s="517">
        <f t="shared" ref="D20:D25" si="20">E20+F20+G20</f>
        <v>0</v>
      </c>
      <c r="E20" s="517">
        <f t="shared" si="2"/>
        <v>0</v>
      </c>
      <c r="F20" s="517">
        <f t="shared" si="2"/>
        <v>0</v>
      </c>
      <c r="G20" s="517">
        <f t="shared" si="3"/>
        <v>0</v>
      </c>
      <c r="H20" s="517">
        <f>J20+K20</f>
        <v>0</v>
      </c>
      <c r="I20" s="517"/>
      <c r="J20" s="517"/>
      <c r="K20" s="517"/>
      <c r="L20" s="517">
        <f>N20+O20</f>
        <v>0</v>
      </c>
      <c r="M20" s="517"/>
      <c r="N20" s="517"/>
      <c r="O20" s="517"/>
      <c r="P20" s="517">
        <f>R20+S20</f>
        <v>0</v>
      </c>
      <c r="Q20" s="517"/>
      <c r="R20" s="517"/>
      <c r="S20" s="660"/>
      <c r="T20" s="458"/>
      <c r="U20" s="576"/>
      <c r="V20" s="533"/>
      <c r="W20" s="458"/>
      <c r="X20" s="458"/>
      <c r="Y20" s="458"/>
      <c r="Z20" s="458"/>
      <c r="AA20" s="458"/>
      <c r="AB20" s="458"/>
      <c r="AC20" s="458"/>
      <c r="AD20" s="458"/>
      <c r="AE20" s="458"/>
      <c r="AF20" s="458"/>
      <c r="AG20" s="458"/>
      <c r="AH20" s="458"/>
      <c r="AI20" s="458"/>
      <c r="AJ20" s="458"/>
      <c r="AK20" s="458"/>
      <c r="AL20" s="458"/>
      <c r="AM20" s="458"/>
      <c r="AN20" s="458"/>
      <c r="AO20" s="458"/>
      <c r="AP20" s="458"/>
      <c r="AQ20" s="458"/>
    </row>
    <row r="21" spans="1:43" s="88" customFormat="1" ht="52.5" customHeight="1" x14ac:dyDescent="0.2">
      <c r="A21" s="657" t="s">
        <v>328</v>
      </c>
      <c r="B21" s="507" t="s">
        <v>408</v>
      </c>
      <c r="C21" s="458"/>
      <c r="D21" s="561">
        <f t="shared" si="20"/>
        <v>2065</v>
      </c>
      <c r="E21" s="517">
        <f t="shared" si="2"/>
        <v>0</v>
      </c>
      <c r="F21" s="517">
        <f t="shared" si="2"/>
        <v>0</v>
      </c>
      <c r="G21" s="517">
        <f t="shared" si="3"/>
        <v>2065</v>
      </c>
      <c r="H21" s="561">
        <f>I21+J21+K21</f>
        <v>615</v>
      </c>
      <c r="I21" s="561">
        <f t="shared" ref="I21:J21" si="21">I22</f>
        <v>0</v>
      </c>
      <c r="J21" s="561">
        <f t="shared" si="21"/>
        <v>0</v>
      </c>
      <c r="K21" s="561">
        <f>K22</f>
        <v>615</v>
      </c>
      <c r="L21" s="561">
        <f>M21+N21+O21</f>
        <v>725</v>
      </c>
      <c r="M21" s="561">
        <f t="shared" ref="M21:N21" si="22">M22</f>
        <v>0</v>
      </c>
      <c r="N21" s="561">
        <f t="shared" si="22"/>
        <v>0</v>
      </c>
      <c r="O21" s="561">
        <f>O22</f>
        <v>725</v>
      </c>
      <c r="P21" s="561">
        <f>Q21+R21+S21</f>
        <v>725</v>
      </c>
      <c r="Q21" s="561">
        <f t="shared" ref="Q21" si="23">Q22</f>
        <v>0</v>
      </c>
      <c r="R21" s="561">
        <f>R22</f>
        <v>0</v>
      </c>
      <c r="S21" s="658">
        <f>S22</f>
        <v>725</v>
      </c>
      <c r="T21" s="458"/>
      <c r="U21" s="533"/>
      <c r="V21" s="533"/>
      <c r="W21" s="458"/>
      <c r="X21" s="458"/>
      <c r="Y21" s="458"/>
      <c r="Z21" s="458"/>
      <c r="AA21" s="458"/>
      <c r="AB21" s="458"/>
      <c r="AC21" s="458"/>
      <c r="AD21" s="458"/>
      <c r="AE21" s="458"/>
      <c r="AF21" s="458"/>
      <c r="AG21" s="458"/>
      <c r="AH21" s="458"/>
      <c r="AI21" s="458"/>
      <c r="AJ21" s="458"/>
      <c r="AK21" s="458"/>
      <c r="AL21" s="458"/>
      <c r="AM21" s="458"/>
      <c r="AN21" s="458"/>
      <c r="AO21" s="458"/>
      <c r="AP21" s="458"/>
      <c r="AQ21" s="458"/>
    </row>
    <row r="22" spans="1:43" s="88" customFormat="1" ht="48" customHeight="1" x14ac:dyDescent="0.2">
      <c r="A22" s="659" t="s">
        <v>440</v>
      </c>
      <c r="B22" s="508" t="s">
        <v>383</v>
      </c>
      <c r="C22" s="63" t="s">
        <v>330</v>
      </c>
      <c r="D22" s="517">
        <f t="shared" si="20"/>
        <v>2065</v>
      </c>
      <c r="E22" s="517">
        <f t="shared" si="2"/>
        <v>0</v>
      </c>
      <c r="F22" s="517">
        <f t="shared" si="2"/>
        <v>0</v>
      </c>
      <c r="G22" s="517">
        <f t="shared" si="3"/>
        <v>2065</v>
      </c>
      <c r="H22" s="517">
        <f>I22+J22+K22</f>
        <v>615</v>
      </c>
      <c r="I22" s="517"/>
      <c r="J22" s="517"/>
      <c r="K22" s="517">
        <v>615</v>
      </c>
      <c r="L22" s="517">
        <f>M22+N22+O22</f>
        <v>725</v>
      </c>
      <c r="M22" s="517"/>
      <c r="N22" s="517"/>
      <c r="O22" s="517">
        <v>725</v>
      </c>
      <c r="P22" s="517">
        <f>Q22+R22+S22</f>
        <v>725</v>
      </c>
      <c r="Q22" s="517"/>
      <c r="R22" s="517"/>
      <c r="S22" s="660">
        <v>725</v>
      </c>
      <c r="T22" s="458"/>
      <c r="U22" s="533"/>
      <c r="V22" s="533"/>
      <c r="W22" s="458"/>
      <c r="X22" s="458"/>
      <c r="Y22" s="458"/>
      <c r="Z22" s="458"/>
      <c r="AA22" s="458"/>
      <c r="AB22" s="458"/>
      <c r="AC22" s="458"/>
      <c r="AD22" s="458"/>
      <c r="AE22" s="458"/>
      <c r="AF22" s="458"/>
      <c r="AG22" s="458"/>
      <c r="AH22" s="458"/>
      <c r="AI22" s="458"/>
      <c r="AJ22" s="458"/>
      <c r="AK22" s="458"/>
      <c r="AL22" s="458"/>
      <c r="AM22" s="458"/>
      <c r="AN22" s="458"/>
      <c r="AO22" s="458"/>
      <c r="AP22" s="458"/>
      <c r="AQ22" s="458"/>
    </row>
    <row r="23" spans="1:43" s="88" customFormat="1" ht="48" customHeight="1" x14ac:dyDescent="0.2">
      <c r="A23" s="657" t="s">
        <v>329</v>
      </c>
      <c r="B23" s="507" t="s">
        <v>409</v>
      </c>
      <c r="C23" s="63"/>
      <c r="D23" s="561">
        <f t="shared" si="20"/>
        <v>570</v>
      </c>
      <c r="E23" s="517">
        <f t="shared" si="2"/>
        <v>0</v>
      </c>
      <c r="F23" s="517">
        <f t="shared" si="2"/>
        <v>0</v>
      </c>
      <c r="G23" s="517">
        <f t="shared" si="3"/>
        <v>570</v>
      </c>
      <c r="H23" s="561">
        <f>I23+J23+K23</f>
        <v>190</v>
      </c>
      <c r="I23" s="561">
        <f t="shared" ref="I23:J23" si="24">I24</f>
        <v>0</v>
      </c>
      <c r="J23" s="561">
        <f t="shared" si="24"/>
        <v>0</v>
      </c>
      <c r="K23" s="561">
        <f>K24</f>
        <v>190</v>
      </c>
      <c r="L23" s="561">
        <f>M23+N23+O23</f>
        <v>190</v>
      </c>
      <c r="M23" s="561">
        <f t="shared" ref="M23:N23" si="25">M24</f>
        <v>0</v>
      </c>
      <c r="N23" s="561">
        <f t="shared" si="25"/>
        <v>0</v>
      </c>
      <c r="O23" s="561">
        <f>O24</f>
        <v>190</v>
      </c>
      <c r="P23" s="561">
        <f>Q23+R23+S23</f>
        <v>190</v>
      </c>
      <c r="Q23" s="561">
        <f t="shared" ref="Q23:R23" si="26">Q24</f>
        <v>0</v>
      </c>
      <c r="R23" s="561">
        <f t="shared" si="26"/>
        <v>0</v>
      </c>
      <c r="S23" s="658">
        <f>S24</f>
        <v>190</v>
      </c>
      <c r="T23" s="458"/>
      <c r="U23" s="533"/>
      <c r="V23" s="533"/>
      <c r="W23" s="458"/>
      <c r="X23" s="458"/>
      <c r="Y23" s="458"/>
      <c r="Z23" s="458"/>
      <c r="AA23" s="458"/>
      <c r="AB23" s="458"/>
      <c r="AC23" s="458"/>
      <c r="AD23" s="458"/>
      <c r="AE23" s="458"/>
      <c r="AF23" s="458"/>
      <c r="AG23" s="458"/>
      <c r="AH23" s="458"/>
      <c r="AI23" s="458"/>
      <c r="AJ23" s="458"/>
      <c r="AK23" s="458"/>
      <c r="AL23" s="458"/>
      <c r="AM23" s="458"/>
      <c r="AN23" s="458"/>
      <c r="AO23" s="458"/>
      <c r="AP23" s="458"/>
      <c r="AQ23" s="458"/>
    </row>
    <row r="24" spans="1:43" s="88" customFormat="1" ht="34.5" customHeight="1" x14ac:dyDescent="0.2">
      <c r="A24" s="659" t="s">
        <v>442</v>
      </c>
      <c r="B24" s="508" t="s">
        <v>441</v>
      </c>
      <c r="C24" s="63" t="s">
        <v>182</v>
      </c>
      <c r="D24" s="517">
        <f t="shared" si="20"/>
        <v>570</v>
      </c>
      <c r="E24" s="517">
        <f t="shared" si="2"/>
        <v>0</v>
      </c>
      <c r="F24" s="517">
        <f t="shared" si="2"/>
        <v>0</v>
      </c>
      <c r="G24" s="517">
        <f t="shared" si="3"/>
        <v>570</v>
      </c>
      <c r="H24" s="517">
        <f>I24+J24+K24</f>
        <v>190</v>
      </c>
      <c r="I24" s="517"/>
      <c r="J24" s="517"/>
      <c r="K24" s="517">
        <v>190</v>
      </c>
      <c r="L24" s="517">
        <f>M24+N24+O24</f>
        <v>190</v>
      </c>
      <c r="M24" s="517"/>
      <c r="N24" s="517"/>
      <c r="O24" s="517">
        <v>190</v>
      </c>
      <c r="P24" s="517">
        <f>Q24+R24+S24</f>
        <v>190</v>
      </c>
      <c r="Q24" s="517"/>
      <c r="R24" s="517"/>
      <c r="S24" s="660">
        <v>190</v>
      </c>
      <c r="T24" s="458"/>
      <c r="U24" s="533"/>
      <c r="V24" s="533"/>
      <c r="W24" s="458"/>
      <c r="X24" s="458"/>
      <c r="Y24" s="458"/>
      <c r="Z24" s="458"/>
      <c r="AA24" s="458"/>
      <c r="AB24" s="458"/>
      <c r="AC24" s="458"/>
      <c r="AD24" s="458"/>
      <c r="AE24" s="458"/>
      <c r="AF24" s="458"/>
      <c r="AG24" s="458"/>
      <c r="AH24" s="458"/>
      <c r="AI24" s="458"/>
      <c r="AJ24" s="458"/>
      <c r="AK24" s="458"/>
      <c r="AL24" s="458"/>
      <c r="AM24" s="458"/>
      <c r="AN24" s="458"/>
      <c r="AO24" s="458"/>
      <c r="AP24" s="458"/>
      <c r="AQ24" s="458"/>
    </row>
    <row r="25" spans="1:43" s="88" customFormat="1" ht="38.25" customHeight="1" x14ac:dyDescent="0.2">
      <c r="A25" s="657" t="s">
        <v>403</v>
      </c>
      <c r="B25" s="507" t="s">
        <v>410</v>
      </c>
      <c r="C25" s="458"/>
      <c r="D25" s="561">
        <f t="shared" si="20"/>
        <v>6028.68</v>
      </c>
      <c r="E25" s="517">
        <f t="shared" si="2"/>
        <v>0</v>
      </c>
      <c r="F25" s="517">
        <f t="shared" si="2"/>
        <v>0</v>
      </c>
      <c r="G25" s="517">
        <f t="shared" si="3"/>
        <v>6028.68</v>
      </c>
      <c r="H25" s="561">
        <f>I25+J25+K25</f>
        <v>2626.0600000000004</v>
      </c>
      <c r="I25" s="561">
        <f t="shared" ref="I25:J25" si="27">I26+I27+I28</f>
        <v>0</v>
      </c>
      <c r="J25" s="561">
        <f t="shared" si="27"/>
        <v>0</v>
      </c>
      <c r="K25" s="561">
        <f>K26+K27+K28+K29</f>
        <v>2626.0600000000004</v>
      </c>
      <c r="L25" s="561">
        <f>M25+N25+O25</f>
        <v>1330.24</v>
      </c>
      <c r="M25" s="561">
        <f t="shared" ref="M25:N25" si="28">M26+M27+M28</f>
        <v>0</v>
      </c>
      <c r="N25" s="561">
        <f t="shared" si="28"/>
        <v>0</v>
      </c>
      <c r="O25" s="561">
        <f>O26+O27+O28</f>
        <v>1330.24</v>
      </c>
      <c r="P25" s="561">
        <f>Q25+R25+S25</f>
        <v>2072.38</v>
      </c>
      <c r="Q25" s="561">
        <f>Q26+Q27+Q28</f>
        <v>0</v>
      </c>
      <c r="R25" s="561">
        <f>R26+R27+R28</f>
        <v>0</v>
      </c>
      <c r="S25" s="658">
        <f>S26+S27+S28</f>
        <v>2072.38</v>
      </c>
      <c r="T25" s="458"/>
      <c r="U25" s="533"/>
      <c r="V25" s="533"/>
      <c r="W25" s="458"/>
      <c r="X25" s="458"/>
      <c r="Y25" s="458"/>
      <c r="Z25" s="458"/>
      <c r="AA25" s="458"/>
      <c r="AB25" s="458"/>
      <c r="AC25" s="458"/>
      <c r="AD25" s="458"/>
      <c r="AE25" s="458"/>
      <c r="AF25" s="458"/>
      <c r="AG25" s="458"/>
      <c r="AH25" s="458"/>
      <c r="AI25" s="458"/>
      <c r="AJ25" s="458"/>
      <c r="AK25" s="458"/>
      <c r="AL25" s="458"/>
      <c r="AM25" s="458"/>
      <c r="AN25" s="458"/>
      <c r="AO25" s="458"/>
      <c r="AP25" s="458"/>
      <c r="AQ25" s="458"/>
    </row>
    <row r="26" spans="1:43" s="88" customFormat="1" ht="57" customHeight="1" x14ac:dyDescent="0.2">
      <c r="A26" s="659" t="s">
        <v>404</v>
      </c>
      <c r="B26" s="508" t="s">
        <v>443</v>
      </c>
      <c r="C26" s="63" t="s">
        <v>330</v>
      </c>
      <c r="D26" s="517">
        <f t="shared" ref="D26:D29" si="29">E26+F26+G26</f>
        <v>4703.68</v>
      </c>
      <c r="E26" s="517">
        <f t="shared" si="2"/>
        <v>0</v>
      </c>
      <c r="F26" s="517">
        <f t="shared" si="2"/>
        <v>0</v>
      </c>
      <c r="G26" s="517">
        <f t="shared" si="3"/>
        <v>4703.68</v>
      </c>
      <c r="H26" s="517">
        <f t="shared" ref="H26:H29" si="30">I26+J26+K26</f>
        <v>1831.0600000000002</v>
      </c>
      <c r="I26" s="517"/>
      <c r="J26" s="517"/>
      <c r="K26" s="517">
        <f>1807.38-376.32+500-100</f>
        <v>1831.0600000000002</v>
      </c>
      <c r="L26" s="517">
        <f t="shared" ref="L26:L29" si="31">M26+N26+O26</f>
        <v>1065.24</v>
      </c>
      <c r="M26" s="517"/>
      <c r="N26" s="517"/>
      <c r="O26" s="517">
        <v>1065.24</v>
      </c>
      <c r="P26" s="517">
        <f t="shared" ref="P26:P29" si="32">Q26+R26+S26</f>
        <v>1807.38</v>
      </c>
      <c r="Q26" s="517"/>
      <c r="R26" s="517"/>
      <c r="S26" s="660">
        <v>1807.38</v>
      </c>
      <c r="T26" s="458"/>
      <c r="U26" s="533"/>
      <c r="V26" s="533"/>
      <c r="W26" s="458"/>
      <c r="X26" s="458"/>
      <c r="Y26" s="458"/>
      <c r="Z26" s="458"/>
      <c r="AA26" s="458"/>
      <c r="AB26" s="458"/>
      <c r="AC26" s="458"/>
      <c r="AD26" s="458"/>
      <c r="AE26" s="458"/>
      <c r="AF26" s="458"/>
      <c r="AG26" s="458"/>
      <c r="AH26" s="458"/>
      <c r="AI26" s="458"/>
      <c r="AJ26" s="458"/>
      <c r="AK26" s="458"/>
      <c r="AL26" s="458"/>
      <c r="AM26" s="458"/>
      <c r="AN26" s="458"/>
      <c r="AO26" s="458"/>
      <c r="AP26" s="458"/>
      <c r="AQ26" s="458"/>
    </row>
    <row r="27" spans="1:43" s="88" customFormat="1" ht="25.5" customHeight="1" x14ac:dyDescent="0.2">
      <c r="A27" s="659" t="s">
        <v>405</v>
      </c>
      <c r="B27" s="508" t="s">
        <v>397</v>
      </c>
      <c r="C27" s="63" t="s">
        <v>182</v>
      </c>
      <c r="D27" s="517">
        <f t="shared" si="29"/>
        <v>150</v>
      </c>
      <c r="E27" s="517">
        <f t="shared" si="2"/>
        <v>0</v>
      </c>
      <c r="F27" s="517">
        <f t="shared" si="2"/>
        <v>0</v>
      </c>
      <c r="G27" s="517">
        <f t="shared" si="3"/>
        <v>150</v>
      </c>
      <c r="H27" s="517">
        <f t="shared" si="30"/>
        <v>150</v>
      </c>
      <c r="I27" s="517"/>
      <c r="J27" s="517"/>
      <c r="K27" s="517">
        <v>150</v>
      </c>
      <c r="L27" s="517">
        <f t="shared" si="31"/>
        <v>0</v>
      </c>
      <c r="M27" s="517"/>
      <c r="N27" s="517"/>
      <c r="O27" s="517"/>
      <c r="P27" s="517">
        <f t="shared" si="32"/>
        <v>0</v>
      </c>
      <c r="Q27" s="517"/>
      <c r="R27" s="517"/>
      <c r="S27" s="660"/>
      <c r="T27" s="458"/>
      <c r="U27" s="533"/>
      <c r="V27" s="533"/>
      <c r="W27" s="458"/>
      <c r="X27" s="458"/>
      <c r="Y27" s="458"/>
      <c r="Z27" s="458"/>
      <c r="AA27" s="458"/>
      <c r="AB27" s="458"/>
      <c r="AC27" s="458"/>
      <c r="AD27" s="458"/>
      <c r="AE27" s="458"/>
      <c r="AF27" s="458"/>
      <c r="AG27" s="458"/>
      <c r="AH27" s="458"/>
      <c r="AI27" s="458"/>
      <c r="AJ27" s="458"/>
      <c r="AK27" s="458"/>
      <c r="AL27" s="458"/>
      <c r="AM27" s="458"/>
      <c r="AN27" s="458"/>
      <c r="AO27" s="458"/>
      <c r="AP27" s="458"/>
      <c r="AQ27" s="458"/>
    </row>
    <row r="28" spans="1:43" s="88" customFormat="1" ht="30" customHeight="1" x14ac:dyDescent="0.2">
      <c r="A28" s="659" t="s">
        <v>406</v>
      </c>
      <c r="B28" s="508" t="s">
        <v>384</v>
      </c>
      <c r="C28" s="63" t="s">
        <v>182</v>
      </c>
      <c r="D28" s="517">
        <f t="shared" si="29"/>
        <v>795</v>
      </c>
      <c r="E28" s="517">
        <f t="shared" si="2"/>
        <v>0</v>
      </c>
      <c r="F28" s="517">
        <f t="shared" si="2"/>
        <v>0</v>
      </c>
      <c r="G28" s="517">
        <f t="shared" si="3"/>
        <v>795</v>
      </c>
      <c r="H28" s="517">
        <f t="shared" si="30"/>
        <v>265</v>
      </c>
      <c r="I28" s="517"/>
      <c r="J28" s="517"/>
      <c r="K28" s="517">
        <v>265</v>
      </c>
      <c r="L28" s="517">
        <f t="shared" si="31"/>
        <v>265</v>
      </c>
      <c r="M28" s="517"/>
      <c r="N28" s="517"/>
      <c r="O28" s="517">
        <v>265</v>
      </c>
      <c r="P28" s="517">
        <f t="shared" si="32"/>
        <v>265</v>
      </c>
      <c r="Q28" s="517"/>
      <c r="R28" s="517"/>
      <c r="S28" s="660">
        <v>265</v>
      </c>
      <c r="T28" s="458"/>
      <c r="U28" s="533"/>
      <c r="V28" s="533"/>
      <c r="W28" s="458"/>
      <c r="X28" s="458"/>
      <c r="Y28" s="458"/>
      <c r="Z28" s="458"/>
      <c r="AA28" s="458"/>
      <c r="AB28" s="458"/>
      <c r="AC28" s="458"/>
      <c r="AD28" s="458"/>
      <c r="AE28" s="458"/>
      <c r="AF28" s="458"/>
      <c r="AG28" s="458"/>
      <c r="AH28" s="458"/>
      <c r="AI28" s="458"/>
      <c r="AJ28" s="458"/>
      <c r="AK28" s="458"/>
      <c r="AL28" s="458"/>
      <c r="AM28" s="458"/>
      <c r="AN28" s="458"/>
      <c r="AO28" s="458"/>
      <c r="AP28" s="458"/>
      <c r="AQ28" s="458"/>
    </row>
    <row r="29" spans="1:43" s="88" customFormat="1" ht="30" customHeight="1" x14ac:dyDescent="0.2">
      <c r="A29" s="619" t="s">
        <v>505</v>
      </c>
      <c r="B29" s="618" t="s">
        <v>506</v>
      </c>
      <c r="C29" s="618" t="s">
        <v>182</v>
      </c>
      <c r="D29" s="517">
        <f t="shared" si="29"/>
        <v>380</v>
      </c>
      <c r="E29" s="517">
        <f t="shared" si="2"/>
        <v>0</v>
      </c>
      <c r="F29" s="517">
        <f t="shared" si="2"/>
        <v>0</v>
      </c>
      <c r="G29" s="517">
        <f t="shared" si="3"/>
        <v>380</v>
      </c>
      <c r="H29" s="517">
        <f t="shared" si="30"/>
        <v>380</v>
      </c>
      <c r="I29" s="517"/>
      <c r="J29" s="517"/>
      <c r="K29" s="517">
        <f>300+80</f>
        <v>380</v>
      </c>
      <c r="L29" s="517">
        <f t="shared" si="31"/>
        <v>0</v>
      </c>
      <c r="M29" s="517"/>
      <c r="N29" s="517"/>
      <c r="O29" s="517"/>
      <c r="P29" s="517">
        <f t="shared" si="32"/>
        <v>0</v>
      </c>
      <c r="Q29" s="517"/>
      <c r="R29" s="517"/>
      <c r="S29" s="660"/>
      <c r="T29" s="458"/>
      <c r="U29" s="533"/>
      <c r="V29" s="533"/>
      <c r="W29" s="458"/>
      <c r="X29" s="458"/>
      <c r="Y29" s="458"/>
      <c r="Z29" s="458"/>
      <c r="AA29" s="458"/>
      <c r="AB29" s="458"/>
      <c r="AC29" s="458"/>
      <c r="AD29" s="458"/>
      <c r="AE29" s="458"/>
      <c r="AF29" s="458"/>
      <c r="AG29" s="458"/>
      <c r="AH29" s="458"/>
      <c r="AI29" s="458"/>
      <c r="AJ29" s="458"/>
      <c r="AK29" s="458"/>
      <c r="AL29" s="458"/>
      <c r="AM29" s="458"/>
      <c r="AN29" s="458"/>
      <c r="AO29" s="458"/>
      <c r="AP29" s="458"/>
      <c r="AQ29" s="458"/>
    </row>
    <row r="30" spans="1:43" s="88" customFormat="1" ht="41.25" customHeight="1" x14ac:dyDescent="0.2">
      <c r="A30" s="657" t="s">
        <v>413</v>
      </c>
      <c r="B30" s="507" t="s">
        <v>414</v>
      </c>
      <c r="C30" s="63"/>
      <c r="D30" s="561">
        <f>E30+F30+G30</f>
        <v>20406.309999999998</v>
      </c>
      <c r="E30" s="561">
        <f t="shared" si="2"/>
        <v>0</v>
      </c>
      <c r="F30" s="561">
        <f t="shared" si="2"/>
        <v>6769.98</v>
      </c>
      <c r="G30" s="561">
        <f t="shared" si="3"/>
        <v>13636.33</v>
      </c>
      <c r="H30" s="561">
        <f>I30+J30+K30</f>
        <v>7930.8499999999995</v>
      </c>
      <c r="I30" s="561">
        <f t="shared" ref="I30:J30" si="33">I31+I32+I33</f>
        <v>0</v>
      </c>
      <c r="J30" s="561">
        <f t="shared" si="33"/>
        <v>2256.66</v>
      </c>
      <c r="K30" s="561">
        <f>K31+K32+K33</f>
        <v>5674.19</v>
      </c>
      <c r="L30" s="561">
        <f>N30+O30+M30</f>
        <v>5554.73</v>
      </c>
      <c r="M30" s="561">
        <f t="shared" ref="M30:N30" si="34">M31+M32+M33</f>
        <v>0</v>
      </c>
      <c r="N30" s="561">
        <f t="shared" si="34"/>
        <v>2256.66</v>
      </c>
      <c r="O30" s="561">
        <f>O31+O32+O33</f>
        <v>3298.07</v>
      </c>
      <c r="P30" s="561">
        <f>Q30+R30+S30</f>
        <v>6920.73</v>
      </c>
      <c r="Q30" s="561">
        <f t="shared" ref="Q30:R30" si="35">Q31+Q32+Q33</f>
        <v>0</v>
      </c>
      <c r="R30" s="561">
        <f t="shared" si="35"/>
        <v>2256.66</v>
      </c>
      <c r="S30" s="658">
        <f>S31+S32+S33</f>
        <v>4664.07</v>
      </c>
      <c r="T30" s="458"/>
      <c r="U30" s="533"/>
      <c r="V30" s="533"/>
      <c r="W30" s="458"/>
      <c r="X30" s="458"/>
      <c r="Y30" s="458"/>
      <c r="Z30" s="458"/>
      <c r="AA30" s="458"/>
      <c r="AB30" s="458"/>
      <c r="AC30" s="458"/>
      <c r="AD30" s="458"/>
      <c r="AE30" s="458"/>
      <c r="AF30" s="458"/>
      <c r="AG30" s="458"/>
      <c r="AH30" s="458"/>
      <c r="AI30" s="458"/>
      <c r="AJ30" s="458"/>
      <c r="AK30" s="458"/>
      <c r="AL30" s="458"/>
      <c r="AM30" s="458"/>
      <c r="AN30" s="458"/>
      <c r="AO30" s="458"/>
      <c r="AP30" s="458"/>
      <c r="AQ30" s="458"/>
    </row>
    <row r="31" spans="1:43" ht="36.75" customHeight="1" x14ac:dyDescent="0.2">
      <c r="A31" s="659" t="s">
        <v>415</v>
      </c>
      <c r="B31" s="508" t="s">
        <v>354</v>
      </c>
      <c r="C31" s="63" t="s">
        <v>473</v>
      </c>
      <c r="D31" s="517">
        <f t="shared" ref="D31:D35" si="36">E31+F31+G31</f>
        <v>15074.11</v>
      </c>
      <c r="E31" s="517">
        <f t="shared" si="2"/>
        <v>0</v>
      </c>
      <c r="F31" s="517">
        <f t="shared" si="2"/>
        <v>6769.98</v>
      </c>
      <c r="G31" s="517">
        <f t="shared" si="3"/>
        <v>8304.130000000001</v>
      </c>
      <c r="H31" s="517">
        <f t="shared" ref="H31:H40" si="37">I31+J31+K31</f>
        <v>5636.65</v>
      </c>
      <c r="I31" s="517"/>
      <c r="J31" s="517">
        <f>2256.66</f>
        <v>2256.66</v>
      </c>
      <c r="K31" s="517">
        <f>2343.3+118.77+681.48+236.44</f>
        <v>3379.9900000000002</v>
      </c>
      <c r="L31" s="517">
        <f t="shared" ref="L31:L37" si="38">N31+O31+M31</f>
        <v>4718.7299999999996</v>
      </c>
      <c r="M31" s="517"/>
      <c r="N31" s="517">
        <v>2256.66</v>
      </c>
      <c r="O31" s="517">
        <f>2343.3+118.77</f>
        <v>2462.0700000000002</v>
      </c>
      <c r="P31" s="517">
        <f t="shared" ref="P31:P36" si="39">Q31+R31+S31</f>
        <v>4718.7299999999996</v>
      </c>
      <c r="Q31" s="517"/>
      <c r="R31" s="517">
        <v>2256.66</v>
      </c>
      <c r="S31" s="660">
        <f>2343.3+118.77</f>
        <v>2462.0700000000002</v>
      </c>
      <c r="T31" s="430"/>
      <c r="U31" s="531"/>
      <c r="V31" s="531"/>
      <c r="W31" s="430"/>
      <c r="X31" s="430"/>
      <c r="Y31" s="430"/>
      <c r="Z31" s="430"/>
      <c r="AA31" s="430"/>
      <c r="AB31" s="430"/>
      <c r="AC31" s="430"/>
      <c r="AD31" s="430"/>
      <c r="AE31" s="430"/>
      <c r="AF31" s="430"/>
      <c r="AG31" s="430"/>
      <c r="AH31" s="430"/>
      <c r="AI31" s="430"/>
      <c r="AJ31" s="430"/>
      <c r="AK31" s="430"/>
      <c r="AL31" s="430"/>
      <c r="AM31" s="430"/>
      <c r="AN31" s="430"/>
      <c r="AO31" s="430"/>
      <c r="AP31" s="430"/>
      <c r="AQ31" s="430"/>
    </row>
    <row r="32" spans="1:43" ht="32.25" customHeight="1" x14ac:dyDescent="0.2">
      <c r="A32" s="659" t="s">
        <v>416</v>
      </c>
      <c r="B32" s="508" t="s">
        <v>296</v>
      </c>
      <c r="C32" s="63" t="s">
        <v>473</v>
      </c>
      <c r="D32" s="517">
        <f t="shared" si="36"/>
        <v>4348.92</v>
      </c>
      <c r="E32" s="517">
        <f t="shared" ref="E32:E40" si="40">I32+M32+Q32</f>
        <v>0</v>
      </c>
      <c r="F32" s="517">
        <f t="shared" ref="F32:F40" si="41">J32+N32+R32</f>
        <v>0</v>
      </c>
      <c r="G32" s="517">
        <f t="shared" si="3"/>
        <v>4348.92</v>
      </c>
      <c r="H32" s="517">
        <f t="shared" si="37"/>
        <v>1910.92</v>
      </c>
      <c r="I32" s="517"/>
      <c r="J32" s="517"/>
      <c r="K32" s="517">
        <f>1902.01-7.81+16.72</f>
        <v>1910.92</v>
      </c>
      <c r="L32" s="517">
        <f t="shared" si="38"/>
        <v>536</v>
      </c>
      <c r="M32" s="517"/>
      <c r="N32" s="517"/>
      <c r="O32" s="517">
        <v>536</v>
      </c>
      <c r="P32" s="517">
        <f t="shared" si="39"/>
        <v>1902</v>
      </c>
      <c r="Q32" s="517"/>
      <c r="R32" s="517"/>
      <c r="S32" s="660">
        <v>1902</v>
      </c>
      <c r="T32" s="430"/>
      <c r="U32" s="531"/>
      <c r="V32" s="531"/>
      <c r="W32" s="430"/>
      <c r="X32" s="430"/>
      <c r="Y32" s="430"/>
      <c r="Z32" s="430"/>
      <c r="AA32" s="430"/>
      <c r="AB32" s="430"/>
      <c r="AC32" s="430"/>
      <c r="AD32" s="430"/>
      <c r="AE32" s="430"/>
      <c r="AF32" s="430"/>
      <c r="AG32" s="430"/>
      <c r="AH32" s="430"/>
      <c r="AI32" s="430"/>
      <c r="AJ32" s="430"/>
      <c r="AK32" s="430"/>
      <c r="AL32" s="430"/>
      <c r="AM32" s="430"/>
      <c r="AN32" s="430"/>
      <c r="AO32" s="430"/>
      <c r="AP32" s="430"/>
      <c r="AQ32" s="430"/>
    </row>
    <row r="33" spans="1:43" ht="54.75" customHeight="1" x14ac:dyDescent="0.2">
      <c r="A33" s="659" t="s">
        <v>417</v>
      </c>
      <c r="B33" s="508" t="s">
        <v>152</v>
      </c>
      <c r="C33" s="63" t="s">
        <v>182</v>
      </c>
      <c r="D33" s="517">
        <f t="shared" si="36"/>
        <v>983.28</v>
      </c>
      <c r="E33" s="517">
        <f t="shared" si="40"/>
        <v>0</v>
      </c>
      <c r="F33" s="517">
        <f t="shared" si="41"/>
        <v>0</v>
      </c>
      <c r="G33" s="517">
        <f t="shared" si="3"/>
        <v>983.28</v>
      </c>
      <c r="H33" s="517">
        <f t="shared" si="37"/>
        <v>383.28</v>
      </c>
      <c r="I33" s="517"/>
      <c r="J33" s="517"/>
      <c r="K33" s="517">
        <v>383.28</v>
      </c>
      <c r="L33" s="517">
        <f t="shared" si="38"/>
        <v>300</v>
      </c>
      <c r="M33" s="517"/>
      <c r="N33" s="517"/>
      <c r="O33" s="517">
        <v>300</v>
      </c>
      <c r="P33" s="517">
        <f t="shared" si="39"/>
        <v>300</v>
      </c>
      <c r="Q33" s="517"/>
      <c r="R33" s="517"/>
      <c r="S33" s="660">
        <v>300</v>
      </c>
      <c r="T33" s="458"/>
      <c r="U33" s="533"/>
      <c r="V33" s="531"/>
      <c r="W33" s="430"/>
      <c r="X33" s="430"/>
      <c r="Y33" s="430"/>
      <c r="Z33" s="430"/>
      <c r="AA33" s="430"/>
      <c r="AB33" s="430"/>
      <c r="AC33" s="430"/>
      <c r="AD33" s="430"/>
      <c r="AE33" s="430"/>
      <c r="AF33" s="430"/>
      <c r="AG33" s="430"/>
      <c r="AH33" s="430"/>
      <c r="AI33" s="430"/>
      <c r="AJ33" s="430"/>
      <c r="AK33" s="430"/>
      <c r="AL33" s="430"/>
      <c r="AM33" s="430"/>
      <c r="AN33" s="430"/>
      <c r="AO33" s="430"/>
      <c r="AP33" s="430"/>
      <c r="AQ33" s="430"/>
    </row>
    <row r="34" spans="1:43" ht="72" customHeight="1" x14ac:dyDescent="0.2">
      <c r="A34" s="649" t="s">
        <v>533</v>
      </c>
      <c r="B34" s="650" t="s">
        <v>534</v>
      </c>
      <c r="C34" s="651"/>
      <c r="D34" s="652">
        <f t="shared" si="36"/>
        <v>300</v>
      </c>
      <c r="E34" s="652">
        <f t="shared" si="40"/>
        <v>0</v>
      </c>
      <c r="F34" s="652">
        <f t="shared" si="41"/>
        <v>0</v>
      </c>
      <c r="G34" s="652">
        <f t="shared" si="3"/>
        <v>300</v>
      </c>
      <c r="H34" s="652">
        <f t="shared" si="37"/>
        <v>300</v>
      </c>
      <c r="I34" s="652">
        <f t="shared" ref="I34:J34" si="42">I35</f>
        <v>0</v>
      </c>
      <c r="J34" s="652">
        <f t="shared" si="42"/>
        <v>0</v>
      </c>
      <c r="K34" s="652">
        <f>K35</f>
        <v>300</v>
      </c>
      <c r="L34" s="652">
        <f t="shared" si="38"/>
        <v>0</v>
      </c>
      <c r="M34" s="652">
        <f t="shared" ref="M34:N34" si="43">M35</f>
        <v>0</v>
      </c>
      <c r="N34" s="652">
        <f t="shared" si="43"/>
        <v>0</v>
      </c>
      <c r="O34" s="652">
        <f>O35</f>
        <v>0</v>
      </c>
      <c r="P34" s="652">
        <f t="shared" si="39"/>
        <v>0</v>
      </c>
      <c r="Q34" s="652">
        <f t="shared" ref="Q34:R34" si="44">Q35</f>
        <v>0</v>
      </c>
      <c r="R34" s="652">
        <f t="shared" si="44"/>
        <v>0</v>
      </c>
      <c r="S34" s="661">
        <f>S35</f>
        <v>0</v>
      </c>
      <c r="T34" s="458"/>
      <c r="U34" s="533"/>
      <c r="V34" s="531"/>
      <c r="W34" s="430"/>
      <c r="X34" s="430"/>
      <c r="Y34" s="430"/>
      <c r="Z34" s="430"/>
      <c r="AA34" s="430"/>
      <c r="AB34" s="430"/>
      <c r="AC34" s="430"/>
      <c r="AD34" s="430"/>
      <c r="AE34" s="430"/>
      <c r="AF34" s="430"/>
      <c r="AG34" s="430"/>
      <c r="AH34" s="430"/>
      <c r="AI34" s="430"/>
      <c r="AJ34" s="430"/>
      <c r="AK34" s="430"/>
      <c r="AL34" s="430"/>
      <c r="AM34" s="430"/>
      <c r="AN34" s="430"/>
      <c r="AO34" s="430"/>
      <c r="AP34" s="430"/>
      <c r="AQ34" s="430"/>
    </row>
    <row r="35" spans="1:43" ht="33.75" customHeight="1" x14ac:dyDescent="0.2">
      <c r="A35" s="643" t="s">
        <v>535</v>
      </c>
      <c r="B35" s="645" t="s">
        <v>536</v>
      </c>
      <c r="C35" s="508" t="s">
        <v>308</v>
      </c>
      <c r="D35" s="517">
        <f t="shared" si="36"/>
        <v>300</v>
      </c>
      <c r="E35" s="517">
        <f t="shared" si="40"/>
        <v>0</v>
      </c>
      <c r="F35" s="517">
        <f t="shared" si="41"/>
        <v>0</v>
      </c>
      <c r="G35" s="517">
        <f t="shared" si="3"/>
        <v>300</v>
      </c>
      <c r="H35" s="517">
        <f t="shared" si="37"/>
        <v>300</v>
      </c>
      <c r="I35" s="517"/>
      <c r="J35" s="517"/>
      <c r="K35" s="517">
        <v>300</v>
      </c>
      <c r="L35" s="517">
        <f t="shared" si="38"/>
        <v>0</v>
      </c>
      <c r="M35" s="561"/>
      <c r="N35" s="561"/>
      <c r="O35" s="561"/>
      <c r="P35" s="517">
        <f t="shared" si="39"/>
        <v>0</v>
      </c>
      <c r="Q35" s="517"/>
      <c r="R35" s="517"/>
      <c r="S35" s="660"/>
      <c r="T35" s="458"/>
      <c r="U35" s="533"/>
      <c r="V35" s="531"/>
      <c r="W35" s="430"/>
      <c r="X35" s="430"/>
      <c r="Y35" s="430"/>
      <c r="Z35" s="430"/>
      <c r="AA35" s="430"/>
      <c r="AB35" s="430"/>
      <c r="AC35" s="430"/>
      <c r="AD35" s="430"/>
      <c r="AE35" s="430"/>
      <c r="AF35" s="430"/>
      <c r="AG35" s="430"/>
      <c r="AH35" s="430"/>
      <c r="AI35" s="430"/>
      <c r="AJ35" s="430"/>
      <c r="AK35" s="430"/>
      <c r="AL35" s="430"/>
      <c r="AM35" s="430"/>
      <c r="AN35" s="430"/>
      <c r="AO35" s="430"/>
      <c r="AP35" s="430"/>
      <c r="AQ35" s="430"/>
    </row>
    <row r="36" spans="1:43" ht="32.25" customHeight="1" x14ac:dyDescent="0.2">
      <c r="A36" s="657" t="s">
        <v>333</v>
      </c>
      <c r="B36" s="507" t="s">
        <v>501</v>
      </c>
      <c r="C36" s="567"/>
      <c r="D36" s="561">
        <f>E36+F36+G36</f>
        <v>404024.58999999997</v>
      </c>
      <c r="E36" s="561">
        <f t="shared" si="40"/>
        <v>253746.75</v>
      </c>
      <c r="F36" s="561">
        <f t="shared" si="41"/>
        <v>142750.97</v>
      </c>
      <c r="G36" s="561">
        <f t="shared" si="3"/>
        <v>7526.87</v>
      </c>
      <c r="H36" s="561">
        <f t="shared" ref="H36:H37" si="45">I36+J36+K36</f>
        <v>179693.33000000002</v>
      </c>
      <c r="I36" s="519">
        <v>168764.85</v>
      </c>
      <c r="J36" s="519">
        <f t="shared" ref="J36" si="46">J37</f>
        <v>10382.06</v>
      </c>
      <c r="K36" s="519">
        <f>K37</f>
        <v>546.41999999999996</v>
      </c>
      <c r="L36" s="561">
        <f t="shared" si="38"/>
        <v>224331.26</v>
      </c>
      <c r="M36" s="519">
        <f t="shared" ref="M36:N36" si="47">M37</f>
        <v>84981.9</v>
      </c>
      <c r="N36" s="519">
        <f t="shared" si="47"/>
        <v>132368.91</v>
      </c>
      <c r="O36" s="519">
        <f>O37</f>
        <v>6980.45</v>
      </c>
      <c r="P36" s="519">
        <f t="shared" si="39"/>
        <v>0</v>
      </c>
      <c r="Q36" s="519">
        <f t="shared" ref="Q36:R36" si="48">Q37</f>
        <v>0</v>
      </c>
      <c r="R36" s="519">
        <f t="shared" si="48"/>
        <v>0</v>
      </c>
      <c r="S36" s="662">
        <f>S37</f>
        <v>0</v>
      </c>
      <c r="T36" s="458"/>
      <c r="U36" s="533"/>
      <c r="V36" s="531"/>
      <c r="W36" s="430"/>
      <c r="X36" s="430"/>
      <c r="Y36" s="430"/>
      <c r="Z36" s="430"/>
      <c r="AA36" s="430"/>
      <c r="AB36" s="430"/>
      <c r="AC36" s="430"/>
      <c r="AD36" s="430"/>
      <c r="AE36" s="430"/>
      <c r="AF36" s="430"/>
      <c r="AG36" s="430"/>
      <c r="AH36" s="430"/>
      <c r="AI36" s="430"/>
      <c r="AJ36" s="430"/>
      <c r="AK36" s="430"/>
      <c r="AL36" s="430"/>
      <c r="AM36" s="430"/>
      <c r="AN36" s="430"/>
      <c r="AO36" s="430"/>
      <c r="AP36" s="430"/>
      <c r="AQ36" s="430"/>
    </row>
    <row r="37" spans="1:43" ht="49.5" customHeight="1" x14ac:dyDescent="0.2">
      <c r="A37" s="659" t="s">
        <v>476</v>
      </c>
      <c r="B37" s="508" t="s">
        <v>446</v>
      </c>
      <c r="C37" s="508" t="s">
        <v>308</v>
      </c>
      <c r="D37" s="517">
        <f>E37+F37+G37</f>
        <v>404024.58999999997</v>
      </c>
      <c r="E37" s="517">
        <f t="shared" si="40"/>
        <v>253746.75</v>
      </c>
      <c r="F37" s="517">
        <f t="shared" si="41"/>
        <v>142750.97</v>
      </c>
      <c r="G37" s="517">
        <f t="shared" si="3"/>
        <v>7526.87</v>
      </c>
      <c r="H37" s="517">
        <f t="shared" si="45"/>
        <v>179693.33000000002</v>
      </c>
      <c r="I37" s="520">
        <v>168764.85</v>
      </c>
      <c r="J37" s="520">
        <v>10382.06</v>
      </c>
      <c r="K37" s="520">
        <f>538.61+7.81</f>
        <v>546.41999999999996</v>
      </c>
      <c r="L37" s="561">
        <f t="shared" si="38"/>
        <v>224331.26</v>
      </c>
      <c r="M37" s="517">
        <v>84981.9</v>
      </c>
      <c r="N37" s="517">
        <v>132368.91</v>
      </c>
      <c r="O37" s="520">
        <v>6980.45</v>
      </c>
      <c r="P37" s="517"/>
      <c r="Q37" s="517"/>
      <c r="R37" s="517"/>
      <c r="S37" s="660"/>
      <c r="T37" s="583" t="s">
        <v>495</v>
      </c>
      <c r="U37" s="533"/>
      <c r="V37" s="531"/>
      <c r="W37" s="430"/>
      <c r="X37" s="430"/>
      <c r="Y37" s="430"/>
      <c r="Z37" s="430"/>
      <c r="AA37" s="430"/>
      <c r="AB37" s="430"/>
      <c r="AC37" s="430"/>
      <c r="AD37" s="430"/>
      <c r="AE37" s="430"/>
      <c r="AF37" s="430"/>
      <c r="AG37" s="430"/>
      <c r="AH37" s="430"/>
      <c r="AI37" s="430"/>
      <c r="AJ37" s="430"/>
      <c r="AK37" s="430"/>
      <c r="AL37" s="430"/>
      <c r="AM37" s="430"/>
      <c r="AN37" s="430"/>
      <c r="AO37" s="430"/>
      <c r="AP37" s="430"/>
      <c r="AQ37" s="430"/>
    </row>
    <row r="38" spans="1:43" s="88" customFormat="1" ht="30" customHeight="1" x14ac:dyDescent="0.2">
      <c r="A38" s="657" t="s">
        <v>334</v>
      </c>
      <c r="B38" s="507" t="s">
        <v>447</v>
      </c>
      <c r="C38" s="508" t="s">
        <v>315</v>
      </c>
      <c r="D38" s="517">
        <f>E38+F38+G38</f>
        <v>0</v>
      </c>
      <c r="E38" s="517">
        <f t="shared" si="40"/>
        <v>0</v>
      </c>
      <c r="F38" s="517">
        <f t="shared" si="41"/>
        <v>0</v>
      </c>
      <c r="G38" s="517">
        <f t="shared" si="3"/>
        <v>0</v>
      </c>
      <c r="H38" s="517">
        <f t="shared" si="37"/>
        <v>0</v>
      </c>
      <c r="I38" s="519"/>
      <c r="J38" s="519"/>
      <c r="K38" s="520"/>
      <c r="L38" s="517">
        <f>N38+O38</f>
        <v>0</v>
      </c>
      <c r="M38" s="519"/>
      <c r="N38" s="519"/>
      <c r="O38" s="520">
        <v>0</v>
      </c>
      <c r="P38" s="517">
        <f>R38+S38</f>
        <v>0</v>
      </c>
      <c r="Q38" s="519"/>
      <c r="R38" s="519"/>
      <c r="S38" s="663">
        <v>0</v>
      </c>
      <c r="U38" s="534"/>
      <c r="V38" s="534"/>
    </row>
    <row r="39" spans="1:43" s="88" customFormat="1" ht="24.75" customHeight="1" x14ac:dyDescent="0.2">
      <c r="A39" s="657" t="s">
        <v>445</v>
      </c>
      <c r="B39" s="515" t="s">
        <v>444</v>
      </c>
      <c r="C39" s="664"/>
      <c r="D39" s="561">
        <f>E39+F39+G39</f>
        <v>2437.52</v>
      </c>
      <c r="E39" s="561">
        <f t="shared" si="40"/>
        <v>2315.64</v>
      </c>
      <c r="F39" s="561">
        <f t="shared" si="41"/>
        <v>0</v>
      </c>
      <c r="G39" s="561">
        <f t="shared" si="3"/>
        <v>121.88</v>
      </c>
      <c r="H39" s="561">
        <f>I39+J39+K39</f>
        <v>2437.52</v>
      </c>
      <c r="I39" s="573">
        <f t="shared" ref="I39:J39" si="49">I40</f>
        <v>2315.64</v>
      </c>
      <c r="J39" s="573">
        <f t="shared" si="49"/>
        <v>0</v>
      </c>
      <c r="K39" s="573">
        <f>K40</f>
        <v>121.88</v>
      </c>
      <c r="L39" s="519">
        <f>M39+N39+O39</f>
        <v>0</v>
      </c>
      <c r="M39" s="573">
        <f t="shared" ref="M39:N39" si="50">M40</f>
        <v>0</v>
      </c>
      <c r="N39" s="573">
        <f t="shared" si="50"/>
        <v>0</v>
      </c>
      <c r="O39" s="573">
        <f>O40</f>
        <v>0</v>
      </c>
      <c r="P39" s="519">
        <f>Q39+R39+S39</f>
        <v>0</v>
      </c>
      <c r="Q39" s="561">
        <f t="shared" ref="Q39:R39" si="51">Q40</f>
        <v>0</v>
      </c>
      <c r="R39" s="561">
        <f t="shared" si="51"/>
        <v>0</v>
      </c>
      <c r="S39" s="658">
        <f>S40</f>
        <v>0</v>
      </c>
      <c r="T39" s="460"/>
      <c r="U39" s="534"/>
      <c r="V39" s="534"/>
    </row>
    <row r="40" spans="1:43" ht="49.5" customHeight="1" thickBot="1" x14ac:dyDescent="0.25">
      <c r="A40" s="665" t="s">
        <v>474</v>
      </c>
      <c r="B40" s="666" t="s">
        <v>475</v>
      </c>
      <c r="C40" s="667" t="s">
        <v>335</v>
      </c>
      <c r="D40" s="668">
        <f>E40+F40+G40</f>
        <v>2437.52</v>
      </c>
      <c r="E40" s="668">
        <f t="shared" si="40"/>
        <v>2315.64</v>
      </c>
      <c r="F40" s="668">
        <f t="shared" si="41"/>
        <v>0</v>
      </c>
      <c r="G40" s="668">
        <f t="shared" si="3"/>
        <v>121.88</v>
      </c>
      <c r="H40" s="668">
        <f t="shared" si="37"/>
        <v>2437.52</v>
      </c>
      <c r="I40" s="669">
        <v>2315.64</v>
      </c>
      <c r="J40" s="669"/>
      <c r="K40" s="669">
        <v>121.88</v>
      </c>
      <c r="L40" s="670">
        <f t="shared" ref="L40" si="52">N40+O40</f>
        <v>0</v>
      </c>
      <c r="M40" s="671"/>
      <c r="N40" s="671"/>
      <c r="O40" s="671">
        <v>0</v>
      </c>
      <c r="P40" s="670">
        <f t="shared" ref="P40" si="53">R40+S40</f>
        <v>0</v>
      </c>
      <c r="Q40" s="671"/>
      <c r="R40" s="671"/>
      <c r="S40" s="672">
        <f>O40</f>
        <v>0</v>
      </c>
      <c r="T40" s="88"/>
      <c r="U40" s="534"/>
      <c r="V40" s="532"/>
    </row>
    <row r="41" spans="1:43" ht="45" customHeight="1" x14ac:dyDescent="0.2"/>
    <row r="43" spans="1:43" ht="45.75" customHeight="1" x14ac:dyDescent="0.2"/>
    <row r="54" spans="1:19" x14ac:dyDescent="0.2">
      <c r="A54" s="65"/>
      <c r="B54" s="65"/>
      <c r="F54" s="65"/>
      <c r="G54" s="65"/>
      <c r="H54" s="65"/>
      <c r="I54" s="65"/>
      <c r="J54" s="65"/>
      <c r="K54" s="65"/>
      <c r="P54" s="65"/>
      <c r="Q54" s="65"/>
      <c r="R54" s="65"/>
      <c r="S54" s="65"/>
    </row>
    <row r="55" spans="1:19" x14ac:dyDescent="0.2">
      <c r="A55" s="65"/>
      <c r="B55" s="65"/>
      <c r="F55" s="65"/>
      <c r="G55" s="65"/>
      <c r="H55" s="65"/>
      <c r="I55" s="65"/>
      <c r="J55" s="65"/>
      <c r="K55" s="65"/>
      <c r="P55" s="65"/>
      <c r="Q55" s="65"/>
      <c r="R55" s="65"/>
      <c r="S55" s="65"/>
    </row>
    <row r="56" spans="1:19" x14ac:dyDescent="0.2">
      <c r="A56" s="65"/>
      <c r="B56" s="65"/>
      <c r="F56" s="65"/>
      <c r="G56" s="65"/>
      <c r="H56" s="65"/>
      <c r="I56" s="65"/>
      <c r="J56" s="65"/>
      <c r="K56" s="65"/>
      <c r="P56" s="65"/>
      <c r="Q56" s="65"/>
      <c r="R56" s="65"/>
      <c r="S56" s="65"/>
    </row>
    <row r="57" spans="1:19" x14ac:dyDescent="0.2">
      <c r="A57" s="65"/>
      <c r="B57" s="65"/>
      <c r="F57" s="65"/>
      <c r="G57" s="65"/>
      <c r="H57" s="65"/>
      <c r="I57" s="65"/>
      <c r="J57" s="65"/>
      <c r="K57" s="65"/>
      <c r="P57" s="65"/>
      <c r="Q57" s="65"/>
      <c r="R57" s="65"/>
      <c r="S57" s="65"/>
    </row>
    <row r="58" spans="1:19" x14ac:dyDescent="0.2">
      <c r="A58" s="65"/>
      <c r="B58" s="65"/>
      <c r="F58" s="65"/>
      <c r="G58" s="65"/>
      <c r="H58" s="65"/>
      <c r="I58" s="65"/>
      <c r="J58" s="65"/>
      <c r="K58" s="65"/>
      <c r="P58" s="65"/>
      <c r="Q58" s="65"/>
      <c r="R58" s="65"/>
      <c r="S58" s="65"/>
    </row>
    <row r="59" spans="1:19" x14ac:dyDescent="0.2">
      <c r="A59" s="65"/>
      <c r="B59" s="65"/>
      <c r="F59" s="65"/>
      <c r="G59" s="65"/>
      <c r="H59" s="65"/>
      <c r="I59" s="65"/>
      <c r="J59" s="65"/>
      <c r="K59" s="65"/>
      <c r="P59" s="65"/>
      <c r="Q59" s="65"/>
      <c r="R59" s="65"/>
      <c r="S59" s="65"/>
    </row>
    <row r="60" spans="1:19" x14ac:dyDescent="0.2">
      <c r="A60" s="65"/>
      <c r="B60" s="65"/>
      <c r="F60" s="65"/>
      <c r="G60" s="65"/>
      <c r="H60" s="65"/>
      <c r="I60" s="65"/>
      <c r="J60" s="65"/>
      <c r="K60" s="65"/>
      <c r="P60" s="65"/>
      <c r="Q60" s="65"/>
      <c r="R60" s="65"/>
      <c r="S60" s="65"/>
    </row>
    <row r="61" spans="1:19" x14ac:dyDescent="0.2">
      <c r="A61" s="65"/>
      <c r="B61" s="65"/>
      <c r="F61" s="65"/>
      <c r="G61" s="65"/>
      <c r="H61" s="65"/>
      <c r="I61" s="65"/>
      <c r="J61" s="65"/>
      <c r="K61" s="65"/>
      <c r="P61" s="65"/>
      <c r="Q61" s="65"/>
      <c r="R61" s="65"/>
      <c r="S61" s="65"/>
    </row>
    <row r="62" spans="1:19" x14ac:dyDescent="0.2">
      <c r="A62" s="65"/>
      <c r="B62" s="65"/>
      <c r="F62" s="65"/>
      <c r="G62" s="65"/>
      <c r="H62" s="65"/>
      <c r="I62" s="65"/>
      <c r="J62" s="65"/>
      <c r="K62" s="65"/>
      <c r="P62" s="65"/>
      <c r="Q62" s="65"/>
      <c r="R62" s="65"/>
      <c r="S62" s="65"/>
    </row>
    <row r="63" spans="1:19" x14ac:dyDescent="0.2">
      <c r="A63" s="65"/>
      <c r="B63" s="65"/>
      <c r="F63" s="65"/>
      <c r="G63" s="65"/>
      <c r="H63" s="65"/>
      <c r="I63" s="65"/>
      <c r="J63" s="65"/>
      <c r="K63" s="65"/>
      <c r="P63" s="65"/>
      <c r="Q63" s="65"/>
      <c r="R63" s="65"/>
      <c r="S63" s="65"/>
    </row>
    <row r="64" spans="1:19" x14ac:dyDescent="0.2">
      <c r="A64" s="65"/>
      <c r="B64" s="65"/>
      <c r="F64" s="65"/>
      <c r="G64" s="65"/>
      <c r="H64" s="65"/>
      <c r="I64" s="65"/>
      <c r="J64" s="65"/>
      <c r="K64" s="65"/>
      <c r="P64" s="65"/>
      <c r="Q64" s="65"/>
      <c r="R64" s="65"/>
      <c r="S64" s="65"/>
    </row>
    <row r="65" spans="1:19" x14ac:dyDescent="0.2">
      <c r="A65" s="65"/>
      <c r="B65" s="65"/>
      <c r="F65" s="65"/>
      <c r="G65" s="65"/>
      <c r="H65" s="65"/>
      <c r="I65" s="65"/>
      <c r="J65" s="65"/>
      <c r="K65" s="65"/>
      <c r="P65" s="65"/>
      <c r="Q65" s="65"/>
      <c r="R65" s="65"/>
      <c r="S65" s="65"/>
    </row>
    <row r="66" spans="1:19" x14ac:dyDescent="0.2">
      <c r="A66" s="65"/>
      <c r="B66" s="65"/>
      <c r="F66" s="65"/>
      <c r="G66" s="65"/>
      <c r="H66" s="65"/>
      <c r="I66" s="65"/>
      <c r="J66" s="65"/>
      <c r="K66" s="65"/>
      <c r="P66" s="65"/>
      <c r="Q66" s="65"/>
      <c r="R66" s="65"/>
      <c r="S66" s="65"/>
    </row>
    <row r="67" spans="1:19" x14ac:dyDescent="0.2">
      <c r="A67" s="65"/>
      <c r="B67" s="65"/>
      <c r="F67" s="65"/>
      <c r="G67" s="65"/>
      <c r="H67" s="65"/>
      <c r="I67" s="65"/>
      <c r="J67" s="65"/>
      <c r="K67" s="65"/>
      <c r="P67" s="65"/>
      <c r="Q67" s="65"/>
      <c r="R67" s="65"/>
      <c r="S67" s="65"/>
    </row>
    <row r="68" spans="1:19" x14ac:dyDescent="0.2">
      <c r="A68" s="65"/>
      <c r="B68" s="65"/>
      <c r="F68" s="65"/>
      <c r="G68" s="65"/>
      <c r="H68" s="65"/>
      <c r="I68" s="65"/>
      <c r="J68" s="65"/>
      <c r="K68" s="65"/>
      <c r="P68" s="65"/>
      <c r="Q68" s="65"/>
      <c r="R68" s="65"/>
      <c r="S68" s="65"/>
    </row>
    <row r="69" spans="1:19" x14ac:dyDescent="0.2">
      <c r="A69" s="65"/>
      <c r="B69" s="65"/>
      <c r="F69" s="65"/>
      <c r="G69" s="65"/>
      <c r="H69" s="65"/>
      <c r="I69" s="65"/>
      <c r="J69" s="65"/>
      <c r="K69" s="65"/>
      <c r="P69" s="65"/>
      <c r="Q69" s="65"/>
      <c r="R69" s="65"/>
      <c r="S69" s="65"/>
    </row>
    <row r="70" spans="1:19" x14ac:dyDescent="0.2">
      <c r="A70" s="65"/>
      <c r="B70" s="65"/>
      <c r="F70" s="65"/>
      <c r="G70" s="65"/>
      <c r="H70" s="65"/>
      <c r="I70" s="65"/>
      <c r="J70" s="65"/>
      <c r="K70" s="65"/>
      <c r="P70" s="65"/>
      <c r="Q70" s="65"/>
      <c r="R70" s="65"/>
      <c r="S70" s="65"/>
    </row>
    <row r="71" spans="1:19" x14ac:dyDescent="0.2">
      <c r="A71" s="65"/>
      <c r="B71" s="65"/>
      <c r="F71" s="65"/>
      <c r="G71" s="65"/>
      <c r="H71" s="65"/>
      <c r="I71" s="65"/>
      <c r="J71" s="65"/>
      <c r="K71" s="65"/>
      <c r="P71" s="65"/>
      <c r="Q71" s="65"/>
      <c r="R71" s="65"/>
      <c r="S71" s="65"/>
    </row>
    <row r="72" spans="1:19" x14ac:dyDescent="0.2">
      <c r="A72" s="65"/>
      <c r="B72" s="65"/>
      <c r="F72" s="65"/>
      <c r="G72" s="65"/>
      <c r="H72" s="65"/>
      <c r="I72" s="65"/>
      <c r="J72" s="65"/>
      <c r="K72" s="65"/>
      <c r="P72" s="65"/>
      <c r="Q72" s="65"/>
      <c r="R72" s="65"/>
      <c r="S72" s="65"/>
    </row>
    <row r="73" spans="1:19" x14ac:dyDescent="0.2">
      <c r="A73" s="65"/>
      <c r="B73" s="65"/>
      <c r="F73" s="65"/>
      <c r="G73" s="65"/>
      <c r="H73" s="65"/>
      <c r="I73" s="65"/>
      <c r="J73" s="65"/>
      <c r="K73" s="65"/>
      <c r="P73" s="65"/>
      <c r="Q73" s="65"/>
      <c r="R73" s="65"/>
      <c r="S73" s="65"/>
    </row>
    <row r="74" spans="1:19" x14ac:dyDescent="0.2">
      <c r="A74" s="65"/>
      <c r="B74" s="65"/>
      <c r="F74" s="65"/>
      <c r="G74" s="65"/>
      <c r="H74" s="65"/>
      <c r="I74" s="65"/>
      <c r="J74" s="65"/>
      <c r="K74" s="65"/>
      <c r="P74" s="65"/>
      <c r="Q74" s="65"/>
      <c r="R74" s="65"/>
      <c r="S74" s="65"/>
    </row>
    <row r="75" spans="1:19" x14ac:dyDescent="0.2">
      <c r="A75" s="65"/>
      <c r="B75" s="65"/>
      <c r="F75" s="65"/>
      <c r="G75" s="65"/>
      <c r="H75" s="65"/>
      <c r="I75" s="65"/>
      <c r="J75" s="65"/>
      <c r="K75" s="65"/>
      <c r="P75" s="65"/>
      <c r="Q75" s="65"/>
      <c r="R75" s="65"/>
      <c r="S75" s="65"/>
    </row>
    <row r="76" spans="1:19" x14ac:dyDescent="0.2">
      <c r="A76" s="65"/>
      <c r="B76" s="65"/>
      <c r="F76" s="65"/>
      <c r="G76" s="65"/>
      <c r="H76" s="65"/>
      <c r="I76" s="65"/>
      <c r="J76" s="65"/>
      <c r="K76" s="65"/>
      <c r="P76" s="65"/>
      <c r="Q76" s="65"/>
      <c r="R76" s="65"/>
      <c r="S76" s="65"/>
    </row>
    <row r="77" spans="1:19" x14ac:dyDescent="0.2">
      <c r="A77" s="65"/>
      <c r="B77" s="65"/>
      <c r="F77" s="65"/>
      <c r="G77" s="65"/>
      <c r="H77" s="65"/>
      <c r="I77" s="65"/>
      <c r="J77" s="65"/>
      <c r="K77" s="65"/>
      <c r="P77" s="65"/>
      <c r="Q77" s="65"/>
      <c r="R77" s="65"/>
      <c r="S77" s="65"/>
    </row>
    <row r="78" spans="1:19" x14ac:dyDescent="0.2">
      <c r="A78" s="65"/>
      <c r="B78" s="65"/>
      <c r="F78" s="65"/>
      <c r="G78" s="65"/>
      <c r="H78" s="65"/>
      <c r="I78" s="65"/>
      <c r="J78" s="65"/>
      <c r="K78" s="65"/>
      <c r="P78" s="65"/>
      <c r="Q78" s="65"/>
      <c r="R78" s="65"/>
      <c r="S78" s="65"/>
    </row>
    <row r="79" spans="1:19" x14ac:dyDescent="0.2">
      <c r="A79" s="65"/>
      <c r="B79" s="65"/>
      <c r="F79" s="65"/>
      <c r="G79" s="65"/>
      <c r="H79" s="65"/>
      <c r="I79" s="65"/>
      <c r="J79" s="65"/>
      <c r="K79" s="65"/>
      <c r="P79" s="65"/>
      <c r="Q79" s="65"/>
      <c r="R79" s="65"/>
      <c r="S79" s="65"/>
    </row>
    <row r="80" spans="1:19" x14ac:dyDescent="0.2">
      <c r="A80" s="65"/>
      <c r="B80" s="65"/>
      <c r="F80" s="65"/>
      <c r="G80" s="65"/>
      <c r="H80" s="65"/>
      <c r="I80" s="65"/>
      <c r="J80" s="65"/>
      <c r="K80" s="65"/>
      <c r="P80" s="65"/>
      <c r="Q80" s="65"/>
      <c r="R80" s="65"/>
      <c r="S80" s="65"/>
    </row>
    <row r="81" spans="1:19" x14ac:dyDescent="0.2">
      <c r="A81" s="65"/>
      <c r="B81" s="65"/>
      <c r="F81" s="65"/>
      <c r="G81" s="65"/>
      <c r="H81" s="65"/>
      <c r="I81" s="65"/>
      <c r="J81" s="65"/>
      <c r="K81" s="65"/>
      <c r="P81" s="65"/>
      <c r="Q81" s="65"/>
      <c r="R81" s="65"/>
      <c r="S81" s="65"/>
    </row>
    <row r="82" spans="1:19" x14ac:dyDescent="0.2">
      <c r="A82" s="65"/>
      <c r="B82" s="65"/>
      <c r="F82" s="65"/>
      <c r="G82" s="65"/>
      <c r="H82" s="65"/>
      <c r="I82" s="65"/>
      <c r="J82" s="65"/>
      <c r="K82" s="65"/>
      <c r="P82" s="65"/>
      <c r="Q82" s="65"/>
      <c r="R82" s="65"/>
      <c r="S82" s="65"/>
    </row>
    <row r="83" spans="1:19" x14ac:dyDescent="0.2">
      <c r="A83" s="65"/>
      <c r="B83" s="65"/>
      <c r="F83" s="65"/>
      <c r="G83" s="65"/>
      <c r="H83" s="65"/>
      <c r="I83" s="65"/>
      <c r="J83" s="65"/>
      <c r="K83" s="65"/>
      <c r="P83" s="65"/>
      <c r="Q83" s="65"/>
      <c r="R83" s="65"/>
      <c r="S83" s="65"/>
    </row>
    <row r="84" spans="1:19" x14ac:dyDescent="0.2">
      <c r="A84" s="65"/>
      <c r="B84" s="65"/>
      <c r="F84" s="65"/>
      <c r="G84" s="65"/>
      <c r="H84" s="65"/>
      <c r="I84" s="65"/>
      <c r="J84" s="65"/>
      <c r="K84" s="65"/>
      <c r="P84" s="65"/>
      <c r="Q84" s="65"/>
      <c r="R84" s="65"/>
      <c r="S84" s="65"/>
    </row>
    <row r="85" spans="1:19" x14ac:dyDescent="0.2">
      <c r="A85" s="65"/>
      <c r="B85" s="65"/>
      <c r="F85" s="65"/>
      <c r="G85" s="65"/>
      <c r="H85" s="65"/>
      <c r="I85" s="65"/>
      <c r="J85" s="65"/>
      <c r="K85" s="65"/>
      <c r="P85" s="65"/>
      <c r="Q85" s="65"/>
      <c r="R85" s="65"/>
      <c r="S85" s="65"/>
    </row>
    <row r="86" spans="1:19" x14ac:dyDescent="0.2">
      <c r="A86" s="65"/>
      <c r="B86" s="65"/>
      <c r="F86" s="65"/>
      <c r="G86" s="65"/>
      <c r="H86" s="65"/>
      <c r="I86" s="65"/>
      <c r="J86" s="65"/>
      <c r="K86" s="65"/>
      <c r="P86" s="65"/>
      <c r="Q86" s="65"/>
      <c r="R86" s="65"/>
      <c r="S86" s="65"/>
    </row>
    <row r="87" spans="1:19" x14ac:dyDescent="0.2">
      <c r="A87" s="65"/>
      <c r="B87" s="65"/>
      <c r="F87" s="65"/>
      <c r="G87" s="65"/>
      <c r="H87" s="65"/>
      <c r="I87" s="65"/>
      <c r="J87" s="65"/>
      <c r="K87" s="65"/>
      <c r="P87" s="65"/>
      <c r="Q87" s="65"/>
      <c r="R87" s="65"/>
      <c r="S87" s="65"/>
    </row>
    <row r="88" spans="1:19" x14ac:dyDescent="0.2">
      <c r="A88" s="65"/>
      <c r="B88" s="65"/>
      <c r="F88" s="65"/>
      <c r="G88" s="65"/>
      <c r="H88" s="65"/>
      <c r="I88" s="65"/>
      <c r="J88" s="65"/>
      <c r="K88" s="65"/>
      <c r="P88" s="65"/>
      <c r="Q88" s="65"/>
      <c r="R88" s="65"/>
      <c r="S88" s="65"/>
    </row>
    <row r="89" spans="1:19" x14ac:dyDescent="0.2">
      <c r="A89" s="65"/>
      <c r="B89" s="65"/>
      <c r="F89" s="65"/>
      <c r="G89" s="65"/>
      <c r="H89" s="65"/>
      <c r="I89" s="65"/>
      <c r="J89" s="65"/>
      <c r="K89" s="65"/>
      <c r="P89" s="65"/>
      <c r="Q89" s="65"/>
      <c r="R89" s="65"/>
      <c r="S89" s="65"/>
    </row>
    <row r="90" spans="1:19" x14ac:dyDescent="0.2">
      <c r="A90" s="65"/>
      <c r="B90" s="65"/>
      <c r="F90" s="65"/>
      <c r="G90" s="65"/>
      <c r="H90" s="65"/>
      <c r="I90" s="65"/>
      <c r="J90" s="65"/>
      <c r="K90" s="65"/>
      <c r="P90" s="65"/>
      <c r="Q90" s="65"/>
      <c r="R90" s="65"/>
      <c r="S90" s="65"/>
    </row>
    <row r="91" spans="1:19" x14ac:dyDescent="0.2">
      <c r="A91" s="65"/>
      <c r="B91" s="65"/>
      <c r="F91" s="65"/>
      <c r="G91" s="65"/>
      <c r="H91" s="65"/>
      <c r="I91" s="65"/>
      <c r="J91" s="65"/>
      <c r="K91" s="65"/>
      <c r="P91" s="65"/>
      <c r="Q91" s="65"/>
      <c r="R91" s="65"/>
      <c r="S91" s="65"/>
    </row>
    <row r="92" spans="1:19" x14ac:dyDescent="0.2">
      <c r="A92" s="65"/>
      <c r="B92" s="65"/>
      <c r="F92" s="65"/>
      <c r="G92" s="65"/>
      <c r="H92" s="65"/>
      <c r="I92" s="65"/>
      <c r="J92" s="65"/>
      <c r="K92" s="65"/>
      <c r="P92" s="65"/>
      <c r="Q92" s="65"/>
      <c r="R92" s="65"/>
      <c r="S92" s="65"/>
    </row>
    <row r="93" spans="1:19" x14ac:dyDescent="0.2">
      <c r="A93" s="65"/>
      <c r="B93" s="65"/>
      <c r="F93" s="65"/>
      <c r="G93" s="65"/>
      <c r="H93" s="65"/>
      <c r="I93" s="65"/>
      <c r="J93" s="65"/>
      <c r="K93" s="65"/>
      <c r="P93" s="65"/>
      <c r="Q93" s="65"/>
      <c r="R93" s="65"/>
      <c r="S93" s="65"/>
    </row>
    <row r="94" spans="1:19" x14ac:dyDescent="0.2">
      <c r="A94" s="65"/>
      <c r="B94" s="65"/>
      <c r="F94" s="65"/>
      <c r="G94" s="65"/>
      <c r="H94" s="65"/>
      <c r="I94" s="65"/>
      <c r="J94" s="65"/>
      <c r="K94" s="65"/>
      <c r="P94" s="65"/>
      <c r="Q94" s="65"/>
      <c r="R94" s="65"/>
      <c r="S94" s="65"/>
    </row>
    <row r="95" spans="1:19" x14ac:dyDescent="0.2">
      <c r="A95" s="65"/>
      <c r="B95" s="65"/>
      <c r="F95" s="65"/>
      <c r="G95" s="65"/>
      <c r="H95" s="65"/>
      <c r="I95" s="65"/>
      <c r="J95" s="65"/>
      <c r="K95" s="65"/>
      <c r="P95" s="65"/>
      <c r="Q95" s="65"/>
      <c r="R95" s="65"/>
      <c r="S95" s="65"/>
    </row>
    <row r="96" spans="1:19" x14ac:dyDescent="0.2">
      <c r="A96" s="65"/>
      <c r="B96" s="65"/>
      <c r="F96" s="65"/>
      <c r="G96" s="65"/>
      <c r="H96" s="65"/>
      <c r="I96" s="65"/>
      <c r="J96" s="65"/>
      <c r="K96" s="65"/>
      <c r="P96" s="65"/>
      <c r="Q96" s="65"/>
      <c r="R96" s="65"/>
      <c r="S96" s="65"/>
    </row>
    <row r="97" spans="1:19" x14ac:dyDescent="0.2">
      <c r="A97" s="65"/>
      <c r="B97" s="65"/>
      <c r="F97" s="65"/>
      <c r="G97" s="65"/>
      <c r="H97" s="65"/>
      <c r="I97" s="65"/>
      <c r="J97" s="65"/>
      <c r="K97" s="65"/>
      <c r="P97" s="65"/>
      <c r="Q97" s="65"/>
      <c r="R97" s="65"/>
      <c r="S97" s="65"/>
    </row>
    <row r="98" spans="1:19" x14ac:dyDescent="0.2">
      <c r="A98" s="65"/>
      <c r="B98" s="65"/>
      <c r="F98" s="65"/>
      <c r="G98" s="65"/>
      <c r="H98" s="65"/>
      <c r="I98" s="65"/>
      <c r="J98" s="65"/>
      <c r="K98" s="65"/>
      <c r="P98" s="65"/>
      <c r="Q98" s="65"/>
      <c r="R98" s="65"/>
      <c r="S98" s="65"/>
    </row>
    <row r="99" spans="1:19" x14ac:dyDescent="0.2">
      <c r="A99" s="65"/>
      <c r="B99" s="65"/>
      <c r="F99" s="65"/>
      <c r="G99" s="65"/>
      <c r="H99" s="65"/>
      <c r="I99" s="65"/>
      <c r="J99" s="65"/>
      <c r="K99" s="65"/>
      <c r="P99" s="65"/>
      <c r="Q99" s="65"/>
      <c r="R99" s="65"/>
      <c r="S99" s="65"/>
    </row>
    <row r="100" spans="1:19" x14ac:dyDescent="0.2">
      <c r="A100" s="65"/>
      <c r="B100" s="65"/>
      <c r="F100" s="65"/>
      <c r="G100" s="65"/>
      <c r="H100" s="65"/>
      <c r="I100" s="65"/>
      <c r="J100" s="65"/>
      <c r="K100" s="65"/>
      <c r="P100" s="65"/>
      <c r="Q100" s="65"/>
      <c r="R100" s="65"/>
      <c r="S100" s="65"/>
    </row>
    <row r="101" spans="1:19" x14ac:dyDescent="0.2">
      <c r="A101" s="65"/>
      <c r="B101" s="65"/>
      <c r="F101" s="65"/>
      <c r="G101" s="65"/>
      <c r="H101" s="65"/>
      <c r="I101" s="65"/>
      <c r="J101" s="65"/>
      <c r="K101" s="65"/>
      <c r="P101" s="65"/>
      <c r="Q101" s="65"/>
      <c r="R101" s="65"/>
      <c r="S101" s="65"/>
    </row>
    <row r="102" spans="1:19" x14ac:dyDescent="0.2">
      <c r="A102" s="65"/>
      <c r="B102" s="65"/>
      <c r="F102" s="65"/>
      <c r="G102" s="65"/>
      <c r="H102" s="65"/>
      <c r="I102" s="65"/>
      <c r="J102" s="65"/>
      <c r="K102" s="65"/>
      <c r="P102" s="65"/>
      <c r="Q102" s="65"/>
      <c r="R102" s="65"/>
      <c r="S102" s="65"/>
    </row>
    <row r="103" spans="1:19" x14ac:dyDescent="0.2">
      <c r="A103" s="65"/>
      <c r="B103" s="65"/>
      <c r="F103" s="65"/>
      <c r="G103" s="65"/>
      <c r="H103" s="65"/>
      <c r="I103" s="65"/>
      <c r="J103" s="65"/>
      <c r="K103" s="65"/>
      <c r="P103" s="65"/>
      <c r="Q103" s="65"/>
      <c r="R103" s="65"/>
      <c r="S103" s="65"/>
    </row>
    <row r="104" spans="1:19" x14ac:dyDescent="0.2">
      <c r="A104" s="65"/>
      <c r="B104" s="65"/>
      <c r="F104" s="65"/>
      <c r="G104" s="65"/>
      <c r="H104" s="65"/>
      <c r="I104" s="65"/>
      <c r="J104" s="65"/>
      <c r="K104" s="65"/>
      <c r="P104" s="65"/>
      <c r="Q104" s="65"/>
      <c r="R104" s="65"/>
      <c r="S104" s="65"/>
    </row>
    <row r="105" spans="1:19" x14ac:dyDescent="0.2">
      <c r="A105" s="65"/>
      <c r="B105" s="65"/>
      <c r="F105" s="65"/>
      <c r="G105" s="65"/>
      <c r="H105" s="65"/>
      <c r="I105" s="65"/>
      <c r="J105" s="65"/>
      <c r="K105" s="65"/>
      <c r="P105" s="65"/>
      <c r="Q105" s="65"/>
      <c r="R105" s="65"/>
      <c r="S105" s="65"/>
    </row>
    <row r="106" spans="1:19" x14ac:dyDescent="0.2">
      <c r="A106" s="65"/>
      <c r="B106" s="65"/>
      <c r="F106" s="65"/>
      <c r="G106" s="65"/>
      <c r="H106" s="65"/>
      <c r="I106" s="65"/>
      <c r="J106" s="65"/>
      <c r="K106" s="65"/>
      <c r="P106" s="65"/>
      <c r="Q106" s="65"/>
      <c r="R106" s="65"/>
      <c r="S106" s="65"/>
    </row>
    <row r="107" spans="1:19" x14ac:dyDescent="0.2">
      <c r="A107" s="65"/>
      <c r="B107" s="65"/>
      <c r="F107" s="65"/>
      <c r="G107" s="65"/>
      <c r="H107" s="65"/>
      <c r="I107" s="65"/>
      <c r="J107" s="65"/>
      <c r="K107" s="65"/>
      <c r="P107" s="65"/>
      <c r="Q107" s="65"/>
      <c r="R107" s="65"/>
      <c r="S107" s="65"/>
    </row>
    <row r="108" spans="1:19" x14ac:dyDescent="0.2">
      <c r="A108" s="65"/>
      <c r="B108" s="65"/>
      <c r="F108" s="65"/>
      <c r="G108" s="65"/>
      <c r="H108" s="65"/>
      <c r="I108" s="65"/>
      <c r="J108" s="65"/>
      <c r="K108" s="65"/>
      <c r="P108" s="65"/>
      <c r="Q108" s="65"/>
      <c r="R108" s="65"/>
      <c r="S108" s="65"/>
    </row>
    <row r="109" spans="1:19" x14ac:dyDescent="0.2">
      <c r="A109" s="65"/>
      <c r="B109" s="65"/>
      <c r="F109" s="65"/>
      <c r="G109" s="65"/>
      <c r="H109" s="65"/>
      <c r="I109" s="65"/>
      <c r="J109" s="65"/>
      <c r="K109" s="65"/>
      <c r="P109" s="65"/>
      <c r="Q109" s="65"/>
      <c r="R109" s="65"/>
      <c r="S109" s="65"/>
    </row>
    <row r="110" spans="1:19" x14ac:dyDescent="0.2">
      <c r="A110" s="65"/>
      <c r="B110" s="65"/>
      <c r="F110" s="65"/>
      <c r="G110" s="65"/>
      <c r="H110" s="65"/>
      <c r="I110" s="65"/>
      <c r="J110" s="65"/>
      <c r="K110" s="65"/>
      <c r="P110" s="65"/>
      <c r="Q110" s="65"/>
      <c r="R110" s="65"/>
      <c r="S110" s="65"/>
    </row>
    <row r="111" spans="1:19" x14ac:dyDescent="0.2">
      <c r="A111" s="65"/>
      <c r="B111" s="65"/>
      <c r="F111" s="65"/>
      <c r="G111" s="65"/>
      <c r="H111" s="65"/>
      <c r="I111" s="65"/>
      <c r="J111" s="65"/>
      <c r="K111" s="65"/>
      <c r="P111" s="65"/>
      <c r="Q111" s="65"/>
      <c r="R111" s="65"/>
      <c r="S111" s="65"/>
    </row>
    <row r="112" spans="1:19" x14ac:dyDescent="0.2">
      <c r="A112" s="65"/>
      <c r="B112" s="65"/>
      <c r="F112" s="65"/>
      <c r="G112" s="65"/>
      <c r="H112" s="65"/>
      <c r="I112" s="65"/>
      <c r="J112" s="65"/>
      <c r="K112" s="65"/>
      <c r="P112" s="65"/>
      <c r="Q112" s="65"/>
      <c r="R112" s="65"/>
      <c r="S112" s="65"/>
    </row>
    <row r="113" spans="1:19" x14ac:dyDescent="0.2">
      <c r="A113" s="65"/>
      <c r="B113" s="65"/>
      <c r="F113" s="65"/>
      <c r="G113" s="65"/>
      <c r="H113" s="65"/>
      <c r="I113" s="65"/>
      <c r="J113" s="65"/>
      <c r="K113" s="65"/>
      <c r="P113" s="65"/>
      <c r="Q113" s="65"/>
      <c r="R113" s="65"/>
      <c r="S113" s="65"/>
    </row>
    <row r="114" spans="1:19" x14ac:dyDescent="0.2">
      <c r="A114" s="65"/>
      <c r="B114" s="65"/>
      <c r="F114" s="65"/>
      <c r="G114" s="65"/>
      <c r="H114" s="65"/>
      <c r="I114" s="65"/>
      <c r="J114" s="65"/>
      <c r="K114" s="65"/>
      <c r="P114" s="65"/>
      <c r="Q114" s="65"/>
      <c r="R114" s="65"/>
      <c r="S114" s="65"/>
    </row>
    <row r="115" spans="1:19" x14ac:dyDescent="0.2">
      <c r="A115" s="65"/>
      <c r="B115" s="65"/>
      <c r="F115" s="65"/>
      <c r="G115" s="65"/>
      <c r="H115" s="65"/>
      <c r="I115" s="65"/>
      <c r="J115" s="65"/>
      <c r="K115" s="65"/>
      <c r="P115" s="65"/>
      <c r="Q115" s="65"/>
      <c r="R115" s="65"/>
      <c r="S115" s="65"/>
    </row>
    <row r="116" spans="1:19" x14ac:dyDescent="0.2">
      <c r="A116" s="65"/>
      <c r="B116" s="65"/>
      <c r="F116" s="65"/>
      <c r="G116" s="65"/>
      <c r="H116" s="65"/>
      <c r="I116" s="65"/>
      <c r="J116" s="65"/>
      <c r="K116" s="65"/>
      <c r="P116" s="65"/>
      <c r="Q116" s="65"/>
      <c r="R116" s="65"/>
      <c r="S116" s="65"/>
    </row>
    <row r="117" spans="1:19" x14ac:dyDescent="0.2">
      <c r="A117" s="65"/>
      <c r="B117" s="65"/>
      <c r="F117" s="65"/>
      <c r="G117" s="65"/>
      <c r="H117" s="65"/>
      <c r="I117" s="65"/>
      <c r="J117" s="65"/>
      <c r="K117" s="65"/>
      <c r="P117" s="65"/>
      <c r="Q117" s="65"/>
      <c r="R117" s="65"/>
      <c r="S117" s="65"/>
    </row>
    <row r="118" spans="1:19" x14ac:dyDescent="0.2">
      <c r="A118" s="65"/>
      <c r="B118" s="65"/>
      <c r="F118" s="65"/>
      <c r="G118" s="65"/>
      <c r="H118" s="65"/>
      <c r="I118" s="65"/>
      <c r="J118" s="65"/>
      <c r="K118" s="65"/>
      <c r="P118" s="65"/>
      <c r="Q118" s="65"/>
      <c r="R118" s="65"/>
      <c r="S118" s="65"/>
    </row>
    <row r="119" spans="1:19" x14ac:dyDescent="0.2">
      <c r="A119" s="65"/>
      <c r="B119" s="65"/>
      <c r="F119" s="65"/>
      <c r="G119" s="65"/>
      <c r="H119" s="65"/>
      <c r="I119" s="65"/>
      <c r="J119" s="65"/>
      <c r="K119" s="65"/>
      <c r="P119" s="65"/>
      <c r="Q119" s="65"/>
      <c r="R119" s="65"/>
      <c r="S119" s="65"/>
    </row>
    <row r="120" spans="1:19" x14ac:dyDescent="0.2">
      <c r="A120" s="65"/>
      <c r="B120" s="65"/>
      <c r="F120" s="65"/>
      <c r="G120" s="65"/>
      <c r="H120" s="65"/>
      <c r="I120" s="65"/>
      <c r="J120" s="65"/>
      <c r="K120" s="65"/>
      <c r="P120" s="65"/>
      <c r="Q120" s="65"/>
      <c r="R120" s="65"/>
      <c r="S120" s="65"/>
    </row>
    <row r="121" spans="1:19" x14ac:dyDescent="0.2">
      <c r="A121" s="65"/>
      <c r="B121" s="65"/>
      <c r="F121" s="65"/>
      <c r="G121" s="65"/>
      <c r="H121" s="65"/>
      <c r="I121" s="65"/>
      <c r="J121" s="65"/>
      <c r="K121" s="65"/>
      <c r="P121" s="65"/>
      <c r="Q121" s="65"/>
      <c r="R121" s="65"/>
      <c r="S121" s="65"/>
    </row>
    <row r="122" spans="1:19" x14ac:dyDescent="0.2">
      <c r="A122" s="65"/>
      <c r="B122" s="65"/>
      <c r="F122" s="65"/>
      <c r="G122" s="65"/>
      <c r="H122" s="65"/>
      <c r="I122" s="65"/>
      <c r="J122" s="65"/>
      <c r="K122" s="65"/>
      <c r="P122" s="65"/>
      <c r="Q122" s="65"/>
      <c r="R122" s="65"/>
      <c r="S122" s="65"/>
    </row>
    <row r="123" spans="1:19" x14ac:dyDescent="0.2">
      <c r="A123" s="65"/>
      <c r="B123" s="65"/>
      <c r="F123" s="65"/>
      <c r="G123" s="65"/>
      <c r="H123" s="65"/>
      <c r="I123" s="65"/>
      <c r="J123" s="65"/>
      <c r="K123" s="65"/>
      <c r="P123" s="65"/>
      <c r="Q123" s="65"/>
      <c r="R123" s="65"/>
      <c r="S123" s="65"/>
    </row>
    <row r="124" spans="1:19" x14ac:dyDescent="0.2">
      <c r="A124" s="65"/>
      <c r="B124" s="65"/>
      <c r="F124" s="65"/>
      <c r="G124" s="65"/>
      <c r="H124" s="65"/>
      <c r="I124" s="65"/>
      <c r="J124" s="65"/>
      <c r="K124" s="65"/>
      <c r="P124" s="65"/>
      <c r="Q124" s="65"/>
      <c r="R124" s="65"/>
      <c r="S124" s="65"/>
    </row>
    <row r="125" spans="1:19" x14ac:dyDescent="0.2">
      <c r="A125" s="65"/>
      <c r="B125" s="65"/>
      <c r="F125" s="65"/>
      <c r="G125" s="65"/>
      <c r="H125" s="65"/>
      <c r="I125" s="65"/>
      <c r="J125" s="65"/>
      <c r="K125" s="65"/>
      <c r="P125" s="65"/>
      <c r="Q125" s="65"/>
      <c r="R125" s="65"/>
      <c r="S125" s="65"/>
    </row>
    <row r="126" spans="1:19" x14ac:dyDescent="0.2">
      <c r="A126" s="65"/>
      <c r="B126" s="65"/>
      <c r="F126" s="65"/>
      <c r="G126" s="65"/>
      <c r="H126" s="65"/>
      <c r="I126" s="65"/>
      <c r="J126" s="65"/>
      <c r="K126" s="65"/>
      <c r="P126" s="65"/>
      <c r="Q126" s="65"/>
      <c r="R126" s="65"/>
      <c r="S126" s="65"/>
    </row>
    <row r="127" spans="1:19" x14ac:dyDescent="0.2">
      <c r="A127" s="65"/>
      <c r="B127" s="65"/>
      <c r="F127" s="65"/>
      <c r="G127" s="65"/>
      <c r="H127" s="65"/>
      <c r="I127" s="65"/>
      <c r="J127" s="65"/>
      <c r="K127" s="65"/>
      <c r="P127" s="65"/>
      <c r="Q127" s="65"/>
      <c r="R127" s="65"/>
      <c r="S127" s="65"/>
    </row>
    <row r="128" spans="1:19" x14ac:dyDescent="0.2">
      <c r="A128" s="65"/>
      <c r="B128" s="65"/>
      <c r="F128" s="65"/>
      <c r="G128" s="65"/>
      <c r="H128" s="65"/>
      <c r="I128" s="65"/>
      <c r="J128" s="65"/>
      <c r="K128" s="65"/>
      <c r="P128" s="65"/>
      <c r="Q128" s="65"/>
      <c r="R128" s="65"/>
      <c r="S128" s="65"/>
    </row>
    <row r="129" spans="1:19" x14ac:dyDescent="0.2">
      <c r="A129" s="65"/>
      <c r="B129" s="65"/>
      <c r="F129" s="65"/>
      <c r="G129" s="65"/>
      <c r="H129" s="65"/>
      <c r="I129" s="65"/>
      <c r="J129" s="65"/>
      <c r="K129" s="65"/>
      <c r="P129" s="65"/>
      <c r="Q129" s="65"/>
      <c r="R129" s="65"/>
      <c r="S129" s="65"/>
    </row>
    <row r="130" spans="1:19" x14ac:dyDescent="0.2">
      <c r="A130" s="65"/>
      <c r="B130" s="65"/>
      <c r="F130" s="65"/>
      <c r="G130" s="65"/>
      <c r="H130" s="65"/>
      <c r="I130" s="65"/>
      <c r="J130" s="65"/>
      <c r="K130" s="65"/>
      <c r="P130" s="65"/>
      <c r="Q130" s="65"/>
      <c r="R130" s="65"/>
      <c r="S130" s="65"/>
    </row>
    <row r="131" spans="1:19" x14ac:dyDescent="0.2">
      <c r="A131" s="65"/>
      <c r="B131" s="65"/>
      <c r="F131" s="65"/>
      <c r="G131" s="65"/>
      <c r="H131" s="65"/>
      <c r="I131" s="65"/>
      <c r="J131" s="65"/>
      <c r="K131" s="65"/>
      <c r="P131" s="65"/>
      <c r="Q131" s="65"/>
      <c r="R131" s="65"/>
      <c r="S131" s="65"/>
    </row>
    <row r="132" spans="1:19" x14ac:dyDescent="0.2">
      <c r="A132" s="65"/>
      <c r="B132" s="65"/>
      <c r="F132" s="65"/>
      <c r="G132" s="65"/>
      <c r="H132" s="65"/>
      <c r="I132" s="65"/>
      <c r="J132" s="65"/>
      <c r="K132" s="65"/>
      <c r="P132" s="65"/>
      <c r="Q132" s="65"/>
      <c r="R132" s="65"/>
      <c r="S132" s="65"/>
    </row>
    <row r="133" spans="1:19" x14ac:dyDescent="0.2">
      <c r="A133" s="65"/>
      <c r="B133" s="65"/>
      <c r="F133" s="65"/>
      <c r="G133" s="65"/>
      <c r="H133" s="65"/>
      <c r="I133" s="65"/>
      <c r="J133" s="65"/>
      <c r="K133" s="65"/>
      <c r="P133" s="65"/>
      <c r="Q133" s="65"/>
      <c r="R133" s="65"/>
      <c r="S133" s="65"/>
    </row>
    <row r="134" spans="1:19" x14ac:dyDescent="0.2">
      <c r="A134" s="65"/>
      <c r="B134" s="65"/>
      <c r="F134" s="65"/>
      <c r="G134" s="65"/>
      <c r="H134" s="65"/>
      <c r="I134" s="65"/>
      <c r="J134" s="65"/>
      <c r="K134" s="65"/>
      <c r="P134" s="65"/>
      <c r="Q134" s="65"/>
      <c r="R134" s="65"/>
      <c r="S134" s="65"/>
    </row>
    <row r="135" spans="1:19" x14ac:dyDescent="0.2">
      <c r="A135" s="65"/>
      <c r="B135" s="65"/>
      <c r="F135" s="65"/>
      <c r="G135" s="65"/>
      <c r="H135" s="65"/>
      <c r="I135" s="65"/>
      <c r="J135" s="65"/>
      <c r="K135" s="65"/>
      <c r="P135" s="65"/>
      <c r="Q135" s="65"/>
      <c r="R135" s="65"/>
      <c r="S135" s="65"/>
    </row>
    <row r="136" spans="1:19" x14ac:dyDescent="0.2">
      <c r="A136" s="65"/>
      <c r="B136" s="65"/>
      <c r="F136" s="65"/>
      <c r="G136" s="65"/>
      <c r="H136" s="65"/>
      <c r="I136" s="65"/>
      <c r="J136" s="65"/>
      <c r="K136" s="65"/>
      <c r="P136" s="65"/>
      <c r="Q136" s="65"/>
      <c r="R136" s="65"/>
      <c r="S136" s="65"/>
    </row>
    <row r="137" spans="1:19" x14ac:dyDescent="0.2">
      <c r="A137" s="65"/>
      <c r="B137" s="65"/>
      <c r="F137" s="65"/>
      <c r="G137" s="65"/>
      <c r="H137" s="65"/>
      <c r="I137" s="65"/>
      <c r="J137" s="65"/>
      <c r="K137" s="65"/>
      <c r="P137" s="65"/>
      <c r="Q137" s="65"/>
      <c r="R137" s="65"/>
      <c r="S137" s="65"/>
    </row>
    <row r="138" spans="1:19" x14ac:dyDescent="0.2">
      <c r="A138" s="65"/>
      <c r="B138" s="65"/>
      <c r="F138" s="65"/>
      <c r="G138" s="65"/>
      <c r="H138" s="65"/>
      <c r="I138" s="65"/>
      <c r="J138" s="65"/>
      <c r="K138" s="65"/>
      <c r="P138" s="65"/>
      <c r="Q138" s="65"/>
      <c r="R138" s="65"/>
      <c r="S138" s="65"/>
    </row>
    <row r="139" spans="1:19" x14ac:dyDescent="0.2">
      <c r="A139" s="65"/>
      <c r="B139" s="65"/>
      <c r="F139" s="65"/>
      <c r="G139" s="65"/>
      <c r="H139" s="65"/>
      <c r="I139" s="65"/>
      <c r="J139" s="65"/>
      <c r="K139" s="65"/>
      <c r="P139" s="65"/>
      <c r="Q139" s="65"/>
      <c r="R139" s="65"/>
      <c r="S139" s="65"/>
    </row>
    <row r="140" spans="1:19" x14ac:dyDescent="0.2">
      <c r="A140" s="65"/>
      <c r="B140" s="65"/>
      <c r="F140" s="65"/>
      <c r="G140" s="65"/>
      <c r="H140" s="65"/>
      <c r="I140" s="65"/>
      <c r="J140" s="65"/>
      <c r="K140" s="65"/>
      <c r="P140" s="65"/>
      <c r="Q140" s="65"/>
      <c r="R140" s="65"/>
      <c r="S140" s="65"/>
    </row>
    <row r="141" spans="1:19" x14ac:dyDescent="0.2">
      <c r="A141" s="65"/>
      <c r="B141" s="65"/>
      <c r="F141" s="65"/>
      <c r="G141" s="65"/>
      <c r="H141" s="65"/>
      <c r="I141" s="65"/>
      <c r="J141" s="65"/>
      <c r="K141" s="65"/>
      <c r="P141" s="65"/>
      <c r="Q141" s="65"/>
      <c r="R141" s="65"/>
      <c r="S141" s="65"/>
    </row>
    <row r="142" spans="1:19" x14ac:dyDescent="0.2">
      <c r="A142" s="65"/>
      <c r="B142" s="65"/>
      <c r="F142" s="65"/>
      <c r="G142" s="65"/>
      <c r="H142" s="65"/>
      <c r="I142" s="65"/>
      <c r="J142" s="65"/>
      <c r="K142" s="65"/>
      <c r="P142" s="65"/>
      <c r="Q142" s="65"/>
      <c r="R142" s="65"/>
      <c r="S142" s="65"/>
    </row>
    <row r="143" spans="1:19" x14ac:dyDescent="0.2">
      <c r="A143" s="65"/>
      <c r="B143" s="65"/>
      <c r="F143" s="65"/>
      <c r="G143" s="65"/>
      <c r="H143" s="65"/>
      <c r="I143" s="65"/>
      <c r="J143" s="65"/>
      <c r="K143" s="65"/>
      <c r="P143" s="65"/>
      <c r="Q143" s="65"/>
      <c r="R143" s="65"/>
      <c r="S143" s="65"/>
    </row>
    <row r="144" spans="1:19" x14ac:dyDescent="0.2">
      <c r="A144" s="65"/>
      <c r="B144" s="65"/>
      <c r="F144" s="65"/>
      <c r="G144" s="65"/>
      <c r="H144" s="65"/>
      <c r="I144" s="65"/>
      <c r="J144" s="65"/>
      <c r="K144" s="65"/>
      <c r="P144" s="65"/>
      <c r="Q144" s="65"/>
      <c r="R144" s="65"/>
      <c r="S144" s="65"/>
    </row>
    <row r="145" spans="1:19" x14ac:dyDescent="0.2">
      <c r="A145" s="65"/>
      <c r="B145" s="65"/>
      <c r="F145" s="65"/>
      <c r="G145" s="65"/>
      <c r="H145" s="65"/>
      <c r="I145" s="65"/>
      <c r="J145" s="65"/>
      <c r="K145" s="65"/>
      <c r="P145" s="65"/>
      <c r="Q145" s="65"/>
      <c r="R145" s="65"/>
      <c r="S145" s="65"/>
    </row>
    <row r="146" spans="1:19" x14ac:dyDescent="0.2">
      <c r="A146" s="65"/>
      <c r="B146" s="65"/>
      <c r="F146" s="65"/>
      <c r="G146" s="65"/>
      <c r="H146" s="65"/>
      <c r="I146" s="65"/>
      <c r="J146" s="65"/>
      <c r="K146" s="65"/>
      <c r="P146" s="65"/>
      <c r="Q146" s="65"/>
      <c r="R146" s="65"/>
      <c r="S146" s="65"/>
    </row>
    <row r="147" spans="1:19" x14ac:dyDescent="0.2">
      <c r="A147" s="65"/>
      <c r="B147" s="65"/>
      <c r="F147" s="65"/>
      <c r="G147" s="65"/>
      <c r="H147" s="65"/>
      <c r="I147" s="65"/>
      <c r="J147" s="65"/>
      <c r="K147" s="65"/>
      <c r="P147" s="65"/>
      <c r="Q147" s="65"/>
      <c r="R147" s="65"/>
      <c r="S147" s="65"/>
    </row>
    <row r="148" spans="1:19" x14ac:dyDescent="0.2">
      <c r="A148" s="65"/>
      <c r="B148" s="65"/>
      <c r="F148" s="65"/>
      <c r="G148" s="65"/>
      <c r="H148" s="65"/>
      <c r="I148" s="65"/>
      <c r="J148" s="65"/>
      <c r="K148" s="65"/>
      <c r="P148" s="65"/>
      <c r="Q148" s="65"/>
      <c r="R148" s="65"/>
      <c r="S148" s="65"/>
    </row>
    <row r="149" spans="1:19" x14ac:dyDescent="0.2">
      <c r="A149" s="65"/>
      <c r="B149" s="65"/>
      <c r="F149" s="65"/>
      <c r="G149" s="65"/>
      <c r="H149" s="65"/>
      <c r="I149" s="65"/>
      <c r="J149" s="65"/>
      <c r="K149" s="65"/>
      <c r="P149" s="65"/>
      <c r="Q149" s="65"/>
      <c r="R149" s="65"/>
      <c r="S149" s="65"/>
    </row>
    <row r="150" spans="1:19" x14ac:dyDescent="0.2">
      <c r="A150" s="65"/>
      <c r="B150" s="65"/>
      <c r="F150" s="65"/>
      <c r="G150" s="65"/>
      <c r="H150" s="65"/>
      <c r="I150" s="65"/>
      <c r="J150" s="65"/>
      <c r="K150" s="65"/>
      <c r="P150" s="65"/>
      <c r="Q150" s="65"/>
      <c r="R150" s="65"/>
      <c r="S150" s="65"/>
    </row>
    <row r="151" spans="1:19" x14ac:dyDescent="0.2">
      <c r="A151" s="65"/>
      <c r="B151" s="65"/>
      <c r="F151" s="65"/>
      <c r="G151" s="65"/>
      <c r="H151" s="65"/>
      <c r="I151" s="65"/>
      <c r="J151" s="65"/>
      <c r="K151" s="65"/>
      <c r="P151" s="65"/>
      <c r="Q151" s="65"/>
      <c r="R151" s="65"/>
      <c r="S151" s="65"/>
    </row>
    <row r="152" spans="1:19" x14ac:dyDescent="0.2">
      <c r="A152" s="65"/>
      <c r="B152" s="65"/>
      <c r="F152" s="65"/>
      <c r="G152" s="65"/>
      <c r="H152" s="65"/>
      <c r="I152" s="65"/>
      <c r="J152" s="65"/>
      <c r="K152" s="65"/>
      <c r="P152" s="65"/>
      <c r="Q152" s="65"/>
      <c r="R152" s="65"/>
      <c r="S152" s="65"/>
    </row>
    <row r="153" spans="1:19" x14ac:dyDescent="0.2">
      <c r="A153" s="65"/>
      <c r="B153" s="65"/>
      <c r="F153" s="65"/>
      <c r="G153" s="65"/>
      <c r="H153" s="65"/>
      <c r="I153" s="65"/>
      <c r="J153" s="65"/>
      <c r="K153" s="65"/>
      <c r="P153" s="65"/>
      <c r="Q153" s="65"/>
      <c r="R153" s="65"/>
      <c r="S153" s="65"/>
    </row>
    <row r="154" spans="1:19" x14ac:dyDescent="0.2">
      <c r="A154" s="65"/>
      <c r="B154" s="65"/>
      <c r="F154" s="65"/>
      <c r="G154" s="65"/>
      <c r="H154" s="65"/>
      <c r="I154" s="65"/>
      <c r="J154" s="65"/>
      <c r="K154" s="65"/>
      <c r="P154" s="65"/>
      <c r="Q154" s="65"/>
      <c r="R154" s="65"/>
      <c r="S154" s="65"/>
    </row>
    <row r="155" spans="1:19" x14ac:dyDescent="0.2">
      <c r="A155" s="65"/>
      <c r="B155" s="65"/>
      <c r="F155" s="65"/>
      <c r="G155" s="65"/>
      <c r="H155" s="65"/>
      <c r="I155" s="65"/>
      <c r="J155" s="65"/>
      <c r="K155" s="65"/>
      <c r="P155" s="65"/>
      <c r="Q155" s="65"/>
      <c r="R155" s="65"/>
      <c r="S155" s="65"/>
    </row>
    <row r="156" spans="1:19" x14ac:dyDescent="0.2">
      <c r="A156" s="65"/>
      <c r="B156" s="65"/>
      <c r="F156" s="65"/>
      <c r="G156" s="65"/>
      <c r="H156" s="65"/>
      <c r="I156" s="65"/>
      <c r="J156" s="65"/>
      <c r="K156" s="65"/>
      <c r="P156" s="65"/>
      <c r="Q156" s="65"/>
      <c r="R156" s="65"/>
      <c r="S156" s="65"/>
    </row>
    <row r="157" spans="1:19" x14ac:dyDescent="0.2">
      <c r="A157" s="65"/>
      <c r="B157" s="65"/>
      <c r="F157" s="65"/>
      <c r="G157" s="65"/>
      <c r="H157" s="65"/>
      <c r="I157" s="65"/>
      <c r="J157" s="65"/>
      <c r="K157" s="65"/>
      <c r="P157" s="65"/>
      <c r="Q157" s="65"/>
      <c r="R157" s="65"/>
      <c r="S157" s="65"/>
    </row>
    <row r="158" spans="1:19" x14ac:dyDescent="0.2">
      <c r="A158" s="65"/>
      <c r="B158" s="65"/>
      <c r="F158" s="65"/>
      <c r="G158" s="65"/>
      <c r="H158" s="65"/>
      <c r="I158" s="65"/>
      <c r="J158" s="65"/>
      <c r="K158" s="65"/>
      <c r="P158" s="65"/>
      <c r="Q158" s="65"/>
      <c r="R158" s="65"/>
      <c r="S158" s="65"/>
    </row>
    <row r="159" spans="1:19" x14ac:dyDescent="0.2">
      <c r="A159" s="65"/>
      <c r="B159" s="65"/>
      <c r="F159" s="65"/>
      <c r="G159" s="65"/>
      <c r="H159" s="65"/>
      <c r="I159" s="65"/>
      <c r="J159" s="65"/>
      <c r="K159" s="65"/>
      <c r="P159" s="65"/>
      <c r="Q159" s="65"/>
      <c r="R159" s="65"/>
      <c r="S159" s="65"/>
    </row>
    <row r="160" spans="1:19" x14ac:dyDescent="0.2">
      <c r="A160" s="65"/>
      <c r="B160" s="65"/>
      <c r="F160" s="65"/>
      <c r="G160" s="65"/>
      <c r="H160" s="65"/>
      <c r="I160" s="65"/>
      <c r="J160" s="65"/>
      <c r="K160" s="65"/>
      <c r="P160" s="65"/>
      <c r="Q160" s="65"/>
      <c r="R160" s="65"/>
      <c r="S160" s="65"/>
    </row>
    <row r="161" spans="1:19" x14ac:dyDescent="0.2">
      <c r="A161" s="65"/>
      <c r="B161" s="65"/>
      <c r="F161" s="65"/>
      <c r="G161" s="65"/>
      <c r="H161" s="65"/>
      <c r="I161" s="65"/>
      <c r="J161" s="65"/>
      <c r="K161" s="65"/>
      <c r="P161" s="65"/>
      <c r="Q161" s="65"/>
      <c r="R161" s="65"/>
      <c r="S161" s="65"/>
    </row>
    <row r="162" spans="1:19" x14ac:dyDescent="0.2">
      <c r="A162" s="65"/>
      <c r="B162" s="65"/>
      <c r="F162" s="65"/>
      <c r="G162" s="65"/>
      <c r="H162" s="65"/>
      <c r="I162" s="65"/>
      <c r="J162" s="65"/>
      <c r="K162" s="65"/>
      <c r="P162" s="65"/>
      <c r="Q162" s="65"/>
      <c r="R162" s="65"/>
      <c r="S162" s="65"/>
    </row>
    <row r="163" spans="1:19" x14ac:dyDescent="0.2">
      <c r="A163" s="65"/>
      <c r="B163" s="65"/>
      <c r="F163" s="65"/>
      <c r="G163" s="65"/>
      <c r="H163" s="65"/>
      <c r="I163" s="65"/>
      <c r="J163" s="65"/>
      <c r="K163" s="65"/>
      <c r="P163" s="65"/>
      <c r="Q163" s="65"/>
      <c r="R163" s="65"/>
      <c r="S163" s="65"/>
    </row>
    <row r="164" spans="1:19" x14ac:dyDescent="0.2">
      <c r="A164" s="65"/>
      <c r="B164" s="65"/>
      <c r="F164" s="65"/>
      <c r="G164" s="65"/>
      <c r="H164" s="65"/>
      <c r="I164" s="65"/>
      <c r="J164" s="65"/>
      <c r="K164" s="65"/>
      <c r="P164" s="65"/>
      <c r="Q164" s="65"/>
      <c r="R164" s="65"/>
      <c r="S164" s="65"/>
    </row>
    <row r="165" spans="1:19" x14ac:dyDescent="0.2">
      <c r="A165" s="65"/>
      <c r="B165" s="65"/>
      <c r="F165" s="65"/>
      <c r="G165" s="65"/>
      <c r="H165" s="65"/>
      <c r="I165" s="65"/>
      <c r="J165" s="65"/>
      <c r="K165" s="65"/>
      <c r="P165" s="65"/>
      <c r="Q165" s="65"/>
      <c r="R165" s="65"/>
      <c r="S165" s="65"/>
    </row>
    <row r="166" spans="1:19" x14ac:dyDescent="0.2">
      <c r="A166" s="65"/>
      <c r="B166" s="65"/>
      <c r="F166" s="65"/>
      <c r="G166" s="65"/>
      <c r="H166" s="65"/>
      <c r="I166" s="65"/>
      <c r="J166" s="65"/>
      <c r="K166" s="65"/>
      <c r="P166" s="65"/>
      <c r="Q166" s="65"/>
      <c r="R166" s="65"/>
      <c r="S166" s="65"/>
    </row>
    <row r="167" spans="1:19" x14ac:dyDescent="0.2">
      <c r="A167" s="65"/>
      <c r="B167" s="65"/>
      <c r="F167" s="65"/>
      <c r="G167" s="65"/>
      <c r="H167" s="65"/>
      <c r="I167" s="65"/>
      <c r="J167" s="65"/>
      <c r="K167" s="65"/>
      <c r="P167" s="65"/>
      <c r="Q167" s="65"/>
      <c r="R167" s="65"/>
      <c r="S167" s="65"/>
    </row>
    <row r="168" spans="1:19" x14ac:dyDescent="0.2">
      <c r="A168" s="65"/>
      <c r="B168" s="65"/>
      <c r="F168" s="65"/>
      <c r="G168" s="65"/>
      <c r="H168" s="65"/>
      <c r="I168" s="65"/>
      <c r="J168" s="65"/>
      <c r="K168" s="65"/>
      <c r="P168" s="65"/>
      <c r="Q168" s="65"/>
      <c r="R168" s="65"/>
      <c r="S168" s="65"/>
    </row>
    <row r="169" spans="1:19" x14ac:dyDescent="0.2">
      <c r="A169" s="65"/>
      <c r="B169" s="65"/>
      <c r="F169" s="65"/>
      <c r="G169" s="65"/>
      <c r="H169" s="65"/>
      <c r="I169" s="65"/>
      <c r="J169" s="65"/>
      <c r="K169" s="65"/>
      <c r="P169" s="65"/>
      <c r="Q169" s="65"/>
      <c r="R169" s="65"/>
      <c r="S169" s="65"/>
    </row>
    <row r="170" spans="1:19" x14ac:dyDescent="0.2">
      <c r="A170" s="65"/>
      <c r="B170" s="65"/>
      <c r="F170" s="65"/>
      <c r="G170" s="65"/>
      <c r="H170" s="65"/>
      <c r="I170" s="65"/>
      <c r="J170" s="65"/>
      <c r="K170" s="65"/>
      <c r="P170" s="65"/>
      <c r="Q170" s="65"/>
      <c r="R170" s="65"/>
      <c r="S170" s="65"/>
    </row>
    <row r="171" spans="1:19" x14ac:dyDescent="0.2">
      <c r="A171" s="65"/>
      <c r="B171" s="65"/>
      <c r="F171" s="65"/>
      <c r="G171" s="65"/>
      <c r="H171" s="65"/>
      <c r="I171" s="65"/>
      <c r="J171" s="65"/>
      <c r="K171" s="65"/>
      <c r="P171" s="65"/>
      <c r="Q171" s="65"/>
      <c r="R171" s="65"/>
      <c r="S171" s="65"/>
    </row>
    <row r="172" spans="1:19" x14ac:dyDescent="0.2">
      <c r="A172" s="65"/>
      <c r="B172" s="65"/>
      <c r="F172" s="65"/>
      <c r="G172" s="65"/>
      <c r="H172" s="65"/>
      <c r="I172" s="65"/>
      <c r="J172" s="65"/>
      <c r="K172" s="65"/>
      <c r="P172" s="65"/>
      <c r="Q172" s="65"/>
      <c r="R172" s="65"/>
      <c r="S172" s="65"/>
    </row>
    <row r="173" spans="1:19" x14ac:dyDescent="0.2">
      <c r="A173" s="65"/>
      <c r="B173" s="65"/>
      <c r="F173" s="65"/>
      <c r="G173" s="65"/>
      <c r="H173" s="65"/>
      <c r="I173" s="65"/>
      <c r="J173" s="65"/>
      <c r="K173" s="65"/>
      <c r="P173" s="65"/>
      <c r="Q173" s="65"/>
      <c r="R173" s="65"/>
      <c r="S173" s="65"/>
    </row>
    <row r="174" spans="1:19" x14ac:dyDescent="0.2">
      <c r="A174" s="65"/>
      <c r="B174" s="65"/>
      <c r="F174" s="65"/>
      <c r="G174" s="65"/>
      <c r="H174" s="65"/>
      <c r="I174" s="65"/>
      <c r="J174" s="65"/>
      <c r="K174" s="65"/>
      <c r="P174" s="65"/>
      <c r="Q174" s="65"/>
      <c r="R174" s="65"/>
      <c r="S174" s="65"/>
    </row>
    <row r="175" spans="1:19" x14ac:dyDescent="0.2">
      <c r="A175" s="65"/>
      <c r="B175" s="65"/>
      <c r="F175" s="65"/>
      <c r="G175" s="65"/>
      <c r="H175" s="65"/>
      <c r="I175" s="65"/>
      <c r="J175" s="65"/>
      <c r="K175" s="65"/>
      <c r="P175" s="65"/>
      <c r="Q175" s="65"/>
      <c r="R175" s="65"/>
      <c r="S175" s="65"/>
    </row>
    <row r="176" spans="1:19" x14ac:dyDescent="0.2">
      <c r="A176" s="65"/>
      <c r="B176" s="65"/>
      <c r="F176" s="65"/>
      <c r="G176" s="65"/>
      <c r="H176" s="65"/>
      <c r="I176" s="65"/>
      <c r="J176" s="65"/>
      <c r="K176" s="65"/>
      <c r="P176" s="65"/>
      <c r="Q176" s="65"/>
      <c r="R176" s="65"/>
      <c r="S176" s="65"/>
    </row>
    <row r="177" spans="1:19" x14ac:dyDescent="0.2">
      <c r="A177" s="65"/>
      <c r="B177" s="65"/>
      <c r="F177" s="65"/>
      <c r="G177" s="65"/>
      <c r="H177" s="65"/>
      <c r="I177" s="65"/>
      <c r="J177" s="65"/>
      <c r="K177" s="65"/>
      <c r="P177" s="65"/>
      <c r="Q177" s="65"/>
      <c r="R177" s="65"/>
      <c r="S177" s="65"/>
    </row>
    <row r="178" spans="1:19" x14ac:dyDescent="0.2">
      <c r="A178" s="65"/>
      <c r="B178" s="65"/>
      <c r="F178" s="65"/>
      <c r="G178" s="65"/>
      <c r="H178" s="65"/>
      <c r="I178" s="65"/>
      <c r="J178" s="65"/>
      <c r="K178" s="65"/>
      <c r="P178" s="65"/>
      <c r="Q178" s="65"/>
      <c r="R178" s="65"/>
      <c r="S178" s="65"/>
    </row>
    <row r="179" spans="1:19" x14ac:dyDescent="0.2">
      <c r="A179" s="65"/>
      <c r="B179" s="65"/>
      <c r="F179" s="65"/>
      <c r="G179" s="65"/>
      <c r="H179" s="65"/>
      <c r="I179" s="65"/>
      <c r="J179" s="65"/>
      <c r="K179" s="65"/>
      <c r="P179" s="65"/>
      <c r="Q179" s="65"/>
      <c r="R179" s="65"/>
      <c r="S179" s="65"/>
    </row>
    <row r="180" spans="1:19" x14ac:dyDescent="0.2">
      <c r="A180" s="65"/>
      <c r="B180" s="65"/>
      <c r="F180" s="65"/>
      <c r="G180" s="65"/>
      <c r="H180" s="65"/>
      <c r="I180" s="65"/>
      <c r="J180" s="65"/>
      <c r="K180" s="65"/>
      <c r="P180" s="65"/>
      <c r="Q180" s="65"/>
      <c r="R180" s="65"/>
      <c r="S180" s="65"/>
    </row>
    <row r="181" spans="1:19" x14ac:dyDescent="0.2">
      <c r="A181" s="65"/>
      <c r="B181" s="65"/>
      <c r="F181" s="65"/>
      <c r="G181" s="65"/>
      <c r="H181" s="65"/>
      <c r="I181" s="65"/>
      <c r="J181" s="65"/>
      <c r="K181" s="65"/>
      <c r="P181" s="65"/>
      <c r="Q181" s="65"/>
      <c r="R181" s="65"/>
      <c r="S181" s="65"/>
    </row>
    <row r="182" spans="1:19" x14ac:dyDescent="0.2">
      <c r="A182" s="65"/>
      <c r="B182" s="65"/>
      <c r="F182" s="65"/>
      <c r="G182" s="65"/>
      <c r="H182" s="65"/>
      <c r="I182" s="65"/>
      <c r="J182" s="65"/>
      <c r="K182" s="65"/>
      <c r="P182" s="65"/>
      <c r="Q182" s="65"/>
      <c r="R182" s="65"/>
      <c r="S182" s="65"/>
    </row>
    <row r="183" spans="1:19" x14ac:dyDescent="0.2">
      <c r="A183" s="65"/>
      <c r="B183" s="65"/>
      <c r="F183" s="65"/>
      <c r="G183" s="65"/>
      <c r="H183" s="65"/>
      <c r="I183" s="65"/>
      <c r="J183" s="65"/>
      <c r="K183" s="65"/>
      <c r="P183" s="65"/>
      <c r="Q183" s="65"/>
      <c r="R183" s="65"/>
      <c r="S183" s="65"/>
    </row>
    <row r="184" spans="1:19" x14ac:dyDescent="0.2">
      <c r="A184" s="65"/>
      <c r="B184" s="65"/>
      <c r="F184" s="65"/>
      <c r="G184" s="65"/>
      <c r="H184" s="65"/>
      <c r="I184" s="65"/>
      <c r="J184" s="65"/>
      <c r="K184" s="65"/>
      <c r="P184" s="65"/>
      <c r="Q184" s="65"/>
      <c r="R184" s="65"/>
      <c r="S184" s="65"/>
    </row>
    <row r="185" spans="1:19" x14ac:dyDescent="0.2">
      <c r="A185" s="65"/>
      <c r="B185" s="65"/>
      <c r="F185" s="65"/>
      <c r="G185" s="65"/>
      <c r="H185" s="65"/>
      <c r="I185" s="65"/>
      <c r="J185" s="65"/>
      <c r="K185" s="65"/>
      <c r="P185" s="65"/>
      <c r="Q185" s="65"/>
      <c r="R185" s="65"/>
      <c r="S185" s="65"/>
    </row>
    <row r="186" spans="1:19" x14ac:dyDescent="0.2">
      <c r="A186" s="65"/>
      <c r="B186" s="65"/>
      <c r="F186" s="65"/>
      <c r="G186" s="65"/>
      <c r="H186" s="65"/>
      <c r="I186" s="65"/>
      <c r="J186" s="65"/>
      <c r="K186" s="65"/>
      <c r="P186" s="65"/>
      <c r="Q186" s="65"/>
      <c r="R186" s="65"/>
      <c r="S186" s="65"/>
    </row>
    <row r="187" spans="1:19" x14ac:dyDescent="0.2">
      <c r="A187" s="65"/>
      <c r="B187" s="65"/>
      <c r="F187" s="65"/>
      <c r="G187" s="65"/>
      <c r="H187" s="65"/>
      <c r="I187" s="65"/>
      <c r="J187" s="65"/>
      <c r="K187" s="65"/>
      <c r="P187" s="65"/>
      <c r="Q187" s="65"/>
      <c r="R187" s="65"/>
      <c r="S187" s="65"/>
    </row>
    <row r="188" spans="1:19" x14ac:dyDescent="0.2">
      <c r="A188" s="65"/>
      <c r="B188" s="65"/>
      <c r="F188" s="65"/>
      <c r="G188" s="65"/>
      <c r="H188" s="65"/>
      <c r="I188" s="65"/>
      <c r="J188" s="65"/>
      <c r="K188" s="65"/>
      <c r="P188" s="65"/>
      <c r="Q188" s="65"/>
      <c r="R188" s="65"/>
      <c r="S188" s="65"/>
    </row>
    <row r="189" spans="1:19" x14ac:dyDescent="0.2">
      <c r="A189" s="65"/>
      <c r="B189" s="65"/>
      <c r="F189" s="65"/>
      <c r="G189" s="65"/>
      <c r="H189" s="65"/>
      <c r="I189" s="65"/>
      <c r="J189" s="65"/>
      <c r="K189" s="65"/>
      <c r="P189" s="65"/>
      <c r="Q189" s="65"/>
      <c r="R189" s="65"/>
      <c r="S189" s="65"/>
    </row>
    <row r="190" spans="1:19" x14ac:dyDescent="0.2">
      <c r="A190" s="65"/>
      <c r="B190" s="65"/>
      <c r="F190" s="65"/>
      <c r="G190" s="65"/>
      <c r="H190" s="65"/>
      <c r="I190" s="65"/>
      <c r="J190" s="65"/>
      <c r="K190" s="65"/>
      <c r="P190" s="65"/>
      <c r="Q190" s="65"/>
      <c r="R190" s="65"/>
      <c r="S190" s="65"/>
    </row>
    <row r="191" spans="1:19" x14ac:dyDescent="0.2">
      <c r="A191" s="65"/>
      <c r="B191" s="65"/>
      <c r="F191" s="65"/>
      <c r="G191" s="65"/>
      <c r="H191" s="65"/>
      <c r="I191" s="65"/>
      <c r="J191" s="65"/>
      <c r="K191" s="65"/>
      <c r="P191" s="65"/>
      <c r="Q191" s="65"/>
      <c r="R191" s="65"/>
      <c r="S191" s="65"/>
    </row>
    <row r="192" spans="1:19" x14ac:dyDescent="0.2">
      <c r="A192" s="65"/>
      <c r="B192" s="65"/>
      <c r="F192" s="65"/>
      <c r="G192" s="65"/>
      <c r="H192" s="65"/>
      <c r="I192" s="65"/>
      <c r="J192" s="65"/>
      <c r="K192" s="65"/>
      <c r="P192" s="65"/>
      <c r="Q192" s="65"/>
      <c r="R192" s="65"/>
      <c r="S192" s="65"/>
    </row>
    <row r="193" spans="1:19" x14ac:dyDescent="0.2">
      <c r="A193" s="65"/>
      <c r="B193" s="65"/>
      <c r="F193" s="65"/>
      <c r="G193" s="65"/>
      <c r="H193" s="65"/>
      <c r="I193" s="65"/>
      <c r="J193" s="65"/>
      <c r="K193" s="65"/>
      <c r="P193" s="65"/>
      <c r="Q193" s="65"/>
      <c r="R193" s="65"/>
      <c r="S193" s="65"/>
    </row>
    <row r="194" spans="1:19" x14ac:dyDescent="0.2">
      <c r="A194" s="65"/>
      <c r="B194" s="65"/>
      <c r="F194" s="65"/>
      <c r="G194" s="65"/>
      <c r="H194" s="65"/>
      <c r="I194" s="65"/>
      <c r="J194" s="65"/>
      <c r="K194" s="65"/>
      <c r="P194" s="65"/>
      <c r="Q194" s="65"/>
      <c r="R194" s="65"/>
      <c r="S194" s="65"/>
    </row>
    <row r="195" spans="1:19" x14ac:dyDescent="0.2">
      <c r="A195" s="65"/>
      <c r="B195" s="65"/>
      <c r="F195" s="65"/>
      <c r="G195" s="65"/>
      <c r="H195" s="65"/>
      <c r="I195" s="65"/>
      <c r="J195" s="65"/>
      <c r="K195" s="65"/>
      <c r="P195" s="65"/>
      <c r="Q195" s="65"/>
      <c r="R195" s="65"/>
      <c r="S195" s="65"/>
    </row>
    <row r="196" spans="1:19" x14ac:dyDescent="0.2">
      <c r="A196" s="65"/>
      <c r="B196" s="65"/>
      <c r="F196" s="65"/>
      <c r="G196" s="65"/>
      <c r="H196" s="65"/>
      <c r="I196" s="65"/>
      <c r="J196" s="65"/>
      <c r="K196" s="65"/>
      <c r="P196" s="65"/>
      <c r="Q196" s="65"/>
      <c r="R196" s="65"/>
      <c r="S196" s="65"/>
    </row>
    <row r="197" spans="1:19" x14ac:dyDescent="0.2">
      <c r="A197" s="65"/>
      <c r="B197" s="65"/>
      <c r="F197" s="65"/>
      <c r="G197" s="65"/>
      <c r="H197" s="65"/>
      <c r="I197" s="65"/>
      <c r="J197" s="65"/>
      <c r="K197" s="65"/>
      <c r="P197" s="65"/>
      <c r="Q197" s="65"/>
      <c r="R197" s="65"/>
      <c r="S197" s="65"/>
    </row>
    <row r="198" spans="1:19" x14ac:dyDescent="0.2">
      <c r="A198" s="65"/>
      <c r="B198" s="65"/>
      <c r="F198" s="65"/>
      <c r="G198" s="65"/>
      <c r="H198" s="65"/>
      <c r="I198" s="65"/>
      <c r="J198" s="65"/>
      <c r="K198" s="65"/>
      <c r="P198" s="65"/>
      <c r="Q198" s="65"/>
      <c r="R198" s="65"/>
      <c r="S198" s="65"/>
    </row>
    <row r="199" spans="1:19" x14ac:dyDescent="0.2">
      <c r="A199" s="65"/>
      <c r="B199" s="65"/>
      <c r="F199" s="65"/>
      <c r="G199" s="65"/>
      <c r="H199" s="65"/>
      <c r="I199" s="65"/>
      <c r="J199" s="65"/>
      <c r="K199" s="65"/>
      <c r="P199" s="65"/>
      <c r="Q199" s="65"/>
      <c r="R199" s="65"/>
      <c r="S199" s="65"/>
    </row>
    <row r="200" spans="1:19" x14ac:dyDescent="0.2">
      <c r="A200" s="65"/>
      <c r="B200" s="65"/>
      <c r="F200" s="65"/>
      <c r="G200" s="65"/>
      <c r="H200" s="65"/>
      <c r="I200" s="65"/>
      <c r="J200" s="65"/>
      <c r="K200" s="65"/>
      <c r="P200" s="65"/>
      <c r="Q200" s="65"/>
      <c r="R200" s="65"/>
      <c r="S200" s="65"/>
    </row>
    <row r="201" spans="1:19" x14ac:dyDescent="0.2">
      <c r="A201" s="65"/>
      <c r="B201" s="65"/>
      <c r="F201" s="65"/>
      <c r="G201" s="65"/>
      <c r="H201" s="65"/>
      <c r="I201" s="65"/>
      <c r="J201" s="65"/>
      <c r="K201" s="65"/>
      <c r="P201" s="65"/>
      <c r="Q201" s="65"/>
      <c r="R201" s="65"/>
      <c r="S201" s="65"/>
    </row>
    <row r="202" spans="1:19" x14ac:dyDescent="0.2">
      <c r="A202" s="65"/>
      <c r="B202" s="65"/>
      <c r="F202" s="65"/>
      <c r="G202" s="65"/>
      <c r="H202" s="65"/>
      <c r="I202" s="65"/>
      <c r="J202" s="65"/>
      <c r="K202" s="65"/>
      <c r="P202" s="65"/>
      <c r="Q202" s="65"/>
      <c r="R202" s="65"/>
      <c r="S202" s="65"/>
    </row>
    <row r="203" spans="1:19" x14ac:dyDescent="0.2">
      <c r="A203" s="65"/>
      <c r="B203" s="65"/>
      <c r="F203" s="65"/>
      <c r="G203" s="65"/>
      <c r="H203" s="65"/>
      <c r="I203" s="65"/>
      <c r="J203" s="65"/>
      <c r="K203" s="65"/>
      <c r="P203" s="65"/>
      <c r="Q203" s="65"/>
      <c r="R203" s="65"/>
      <c r="S203" s="65"/>
    </row>
    <row r="204" spans="1:19" x14ac:dyDescent="0.2">
      <c r="A204" s="65"/>
      <c r="B204" s="65"/>
      <c r="F204" s="65"/>
      <c r="G204" s="65"/>
      <c r="H204" s="65"/>
      <c r="I204" s="65"/>
      <c r="J204" s="65"/>
      <c r="K204" s="65"/>
      <c r="P204" s="65"/>
      <c r="Q204" s="65"/>
      <c r="R204" s="65"/>
      <c r="S204" s="65"/>
    </row>
    <row r="205" spans="1:19" x14ac:dyDescent="0.2">
      <c r="A205" s="65"/>
      <c r="B205" s="65"/>
      <c r="F205" s="65"/>
      <c r="G205" s="65"/>
      <c r="H205" s="65"/>
      <c r="I205" s="65"/>
      <c r="J205" s="65"/>
      <c r="K205" s="65"/>
      <c r="P205" s="65"/>
      <c r="Q205" s="65"/>
      <c r="R205" s="65"/>
      <c r="S205" s="65"/>
    </row>
    <row r="206" spans="1:19" x14ac:dyDescent="0.2">
      <c r="A206" s="65"/>
      <c r="B206" s="65"/>
      <c r="F206" s="65"/>
      <c r="G206" s="65"/>
      <c r="H206" s="65"/>
      <c r="I206" s="65"/>
      <c r="J206" s="65"/>
      <c r="K206" s="65"/>
      <c r="P206" s="65"/>
      <c r="Q206" s="65"/>
      <c r="R206" s="65"/>
      <c r="S206" s="65"/>
    </row>
    <row r="207" spans="1:19" x14ac:dyDescent="0.2">
      <c r="A207" s="65"/>
      <c r="B207" s="65"/>
      <c r="F207" s="65"/>
      <c r="G207" s="65"/>
      <c r="H207" s="65"/>
      <c r="I207" s="65"/>
      <c r="J207" s="65"/>
      <c r="K207" s="65"/>
      <c r="P207" s="65"/>
      <c r="Q207" s="65"/>
      <c r="R207" s="65"/>
      <c r="S207" s="65"/>
    </row>
    <row r="208" spans="1:19" x14ac:dyDescent="0.2">
      <c r="A208" s="65"/>
      <c r="B208" s="65"/>
      <c r="F208" s="65"/>
      <c r="G208" s="65"/>
      <c r="H208" s="65"/>
      <c r="I208" s="65"/>
      <c r="J208" s="65"/>
      <c r="K208" s="65"/>
      <c r="P208" s="65"/>
      <c r="Q208" s="65"/>
      <c r="R208" s="65"/>
      <c r="S208" s="65"/>
    </row>
    <row r="209" spans="1:19" x14ac:dyDescent="0.2">
      <c r="A209" s="65"/>
      <c r="B209" s="65"/>
      <c r="F209" s="65"/>
      <c r="G209" s="65"/>
      <c r="H209" s="65"/>
      <c r="I209" s="65"/>
      <c r="J209" s="65"/>
      <c r="K209" s="65"/>
      <c r="P209" s="65"/>
      <c r="Q209" s="65"/>
      <c r="R209" s="65"/>
      <c r="S209" s="65"/>
    </row>
    <row r="210" spans="1:19" x14ac:dyDescent="0.2">
      <c r="A210" s="65"/>
      <c r="B210" s="65"/>
      <c r="F210" s="65"/>
      <c r="G210" s="65"/>
      <c r="H210" s="65"/>
      <c r="I210" s="65"/>
      <c r="J210" s="65"/>
      <c r="K210" s="65"/>
      <c r="P210" s="65"/>
      <c r="Q210" s="65"/>
      <c r="R210" s="65"/>
      <c r="S210" s="65"/>
    </row>
    <row r="211" spans="1:19" x14ac:dyDescent="0.2">
      <c r="A211" s="65"/>
      <c r="B211" s="65"/>
      <c r="F211" s="65"/>
      <c r="G211" s="65"/>
      <c r="H211" s="65"/>
      <c r="I211" s="65"/>
      <c r="J211" s="65"/>
      <c r="K211" s="65"/>
      <c r="P211" s="65"/>
      <c r="Q211" s="65"/>
      <c r="R211" s="65"/>
      <c r="S211" s="65"/>
    </row>
    <row r="212" spans="1:19" x14ac:dyDescent="0.2">
      <c r="A212" s="65"/>
      <c r="B212" s="65"/>
      <c r="F212" s="65"/>
      <c r="G212" s="65"/>
      <c r="H212" s="65"/>
      <c r="I212" s="65"/>
      <c r="J212" s="65"/>
      <c r="K212" s="65"/>
      <c r="P212" s="65"/>
      <c r="Q212" s="65"/>
      <c r="R212" s="65"/>
      <c r="S212" s="65"/>
    </row>
    <row r="213" spans="1:19" x14ac:dyDescent="0.2">
      <c r="A213" s="65"/>
      <c r="B213" s="65"/>
      <c r="F213" s="65"/>
      <c r="G213" s="65"/>
      <c r="H213" s="65"/>
      <c r="I213" s="65"/>
      <c r="J213" s="65"/>
      <c r="K213" s="65"/>
      <c r="P213" s="65"/>
      <c r="Q213" s="65"/>
      <c r="R213" s="65"/>
      <c r="S213" s="65"/>
    </row>
    <row r="214" spans="1:19" x14ac:dyDescent="0.2">
      <c r="A214" s="65"/>
      <c r="B214" s="65"/>
      <c r="F214" s="65"/>
      <c r="G214" s="65"/>
      <c r="H214" s="65"/>
      <c r="I214" s="65"/>
      <c r="J214" s="65"/>
      <c r="K214" s="65"/>
      <c r="P214" s="65"/>
      <c r="Q214" s="65"/>
      <c r="R214" s="65"/>
      <c r="S214" s="65"/>
    </row>
    <row r="215" spans="1:19" x14ac:dyDescent="0.2">
      <c r="A215" s="65"/>
      <c r="B215" s="65"/>
      <c r="F215" s="65"/>
      <c r="G215" s="65"/>
      <c r="H215" s="65"/>
      <c r="I215" s="65"/>
      <c r="J215" s="65"/>
      <c r="K215" s="65"/>
      <c r="P215" s="65"/>
      <c r="Q215" s="65"/>
      <c r="R215" s="65"/>
      <c r="S215" s="65"/>
    </row>
    <row r="216" spans="1:19" x14ac:dyDescent="0.2">
      <c r="A216" s="65"/>
      <c r="B216" s="65"/>
      <c r="F216" s="65"/>
      <c r="G216" s="65"/>
      <c r="H216" s="65"/>
      <c r="I216" s="65"/>
      <c r="J216" s="65"/>
      <c r="K216" s="65"/>
      <c r="P216" s="65"/>
      <c r="Q216" s="65"/>
      <c r="R216" s="65"/>
      <c r="S216" s="65"/>
    </row>
    <row r="217" spans="1:19" x14ac:dyDescent="0.2">
      <c r="A217" s="65"/>
      <c r="B217" s="65"/>
      <c r="F217" s="65"/>
      <c r="G217" s="65"/>
      <c r="H217" s="65"/>
      <c r="I217" s="65"/>
      <c r="J217" s="65"/>
      <c r="K217" s="65"/>
      <c r="P217" s="65"/>
      <c r="Q217" s="65"/>
      <c r="R217" s="65"/>
      <c r="S217" s="65"/>
    </row>
    <row r="218" spans="1:19" x14ac:dyDescent="0.2">
      <c r="A218" s="65"/>
      <c r="B218" s="65"/>
      <c r="F218" s="65"/>
      <c r="G218" s="65"/>
      <c r="H218" s="65"/>
      <c r="I218" s="65"/>
      <c r="J218" s="65"/>
      <c r="K218" s="65"/>
      <c r="P218" s="65"/>
      <c r="Q218" s="65"/>
      <c r="R218" s="65"/>
      <c r="S218" s="65"/>
    </row>
    <row r="219" spans="1:19" x14ac:dyDescent="0.2">
      <c r="A219" s="65"/>
      <c r="B219" s="65"/>
      <c r="F219" s="65"/>
      <c r="G219" s="65"/>
      <c r="H219" s="65"/>
      <c r="I219" s="65"/>
      <c r="J219" s="65"/>
      <c r="K219" s="65"/>
      <c r="P219" s="65"/>
      <c r="Q219" s="65"/>
      <c r="R219" s="65"/>
      <c r="S219" s="65"/>
    </row>
    <row r="220" spans="1:19" x14ac:dyDescent="0.2">
      <c r="A220" s="65"/>
      <c r="B220" s="65"/>
      <c r="F220" s="65"/>
      <c r="G220" s="65"/>
      <c r="H220" s="65"/>
      <c r="I220" s="65"/>
      <c r="J220" s="65"/>
      <c r="K220" s="65"/>
      <c r="P220" s="65"/>
      <c r="Q220" s="65"/>
      <c r="R220" s="65"/>
      <c r="S220" s="65"/>
    </row>
    <row r="221" spans="1:19" x14ac:dyDescent="0.2">
      <c r="A221" s="65"/>
      <c r="B221" s="65"/>
      <c r="F221" s="65"/>
      <c r="G221" s="65"/>
      <c r="H221" s="65"/>
      <c r="I221" s="65"/>
      <c r="J221" s="65"/>
      <c r="K221" s="65"/>
      <c r="P221" s="65"/>
      <c r="Q221" s="65"/>
      <c r="R221" s="65"/>
      <c r="S221" s="65"/>
    </row>
    <row r="222" spans="1:19" x14ac:dyDescent="0.2">
      <c r="A222" s="65"/>
      <c r="B222" s="65"/>
      <c r="F222" s="65"/>
      <c r="G222" s="65"/>
      <c r="H222" s="65"/>
      <c r="I222" s="65"/>
      <c r="J222" s="65"/>
      <c r="K222" s="65"/>
      <c r="P222" s="65"/>
      <c r="Q222" s="65"/>
      <c r="R222" s="65"/>
      <c r="S222" s="65"/>
    </row>
    <row r="223" spans="1:19" x14ac:dyDescent="0.2">
      <c r="A223" s="65"/>
      <c r="B223" s="65"/>
      <c r="F223" s="65"/>
      <c r="G223" s="65"/>
      <c r="H223" s="65"/>
      <c r="I223" s="65"/>
      <c r="J223" s="65"/>
      <c r="K223" s="65"/>
      <c r="P223" s="65"/>
      <c r="Q223" s="65"/>
      <c r="R223" s="65"/>
      <c r="S223" s="65"/>
    </row>
    <row r="224" spans="1:19" x14ac:dyDescent="0.2">
      <c r="A224" s="65"/>
      <c r="B224" s="65"/>
      <c r="F224" s="65"/>
      <c r="G224" s="65"/>
      <c r="H224" s="65"/>
      <c r="I224" s="65"/>
      <c r="J224" s="65"/>
      <c r="K224" s="65"/>
      <c r="P224" s="65"/>
      <c r="Q224" s="65"/>
      <c r="R224" s="65"/>
      <c r="S224" s="65"/>
    </row>
    <row r="225" spans="1:19" x14ac:dyDescent="0.2">
      <c r="A225" s="65"/>
      <c r="B225" s="65"/>
      <c r="F225" s="65"/>
      <c r="G225" s="65"/>
      <c r="H225" s="65"/>
      <c r="I225" s="65"/>
      <c r="J225" s="65"/>
      <c r="K225" s="65"/>
      <c r="P225" s="65"/>
      <c r="Q225" s="65"/>
      <c r="R225" s="65"/>
      <c r="S225" s="65"/>
    </row>
    <row r="226" spans="1:19" x14ac:dyDescent="0.2">
      <c r="A226" s="65"/>
      <c r="B226" s="65"/>
      <c r="F226" s="65"/>
      <c r="G226" s="65"/>
      <c r="H226" s="65"/>
      <c r="I226" s="65"/>
      <c r="J226" s="65"/>
      <c r="K226" s="65"/>
      <c r="P226" s="65"/>
      <c r="Q226" s="65"/>
      <c r="R226" s="65"/>
      <c r="S226" s="65"/>
    </row>
    <row r="227" spans="1:19" x14ac:dyDescent="0.2">
      <c r="A227" s="65"/>
      <c r="B227" s="65"/>
      <c r="F227" s="65"/>
      <c r="G227" s="65"/>
      <c r="H227" s="65"/>
      <c r="I227" s="65"/>
      <c r="J227" s="65"/>
      <c r="K227" s="65"/>
      <c r="P227" s="65"/>
      <c r="Q227" s="65"/>
      <c r="R227" s="65"/>
      <c r="S227" s="65"/>
    </row>
    <row r="228" spans="1:19" x14ac:dyDescent="0.2">
      <c r="A228" s="65"/>
      <c r="B228" s="65"/>
      <c r="F228" s="65"/>
      <c r="G228" s="65"/>
      <c r="H228" s="65"/>
      <c r="I228" s="65"/>
      <c r="J228" s="65"/>
      <c r="K228" s="65"/>
      <c r="P228" s="65"/>
      <c r="Q228" s="65"/>
      <c r="R228" s="65"/>
      <c r="S228" s="65"/>
    </row>
    <row r="229" spans="1:19" x14ac:dyDescent="0.2">
      <c r="A229" s="65"/>
      <c r="B229" s="65"/>
      <c r="F229" s="65"/>
      <c r="G229" s="65"/>
      <c r="H229" s="65"/>
      <c r="I229" s="65"/>
      <c r="J229" s="65"/>
      <c r="K229" s="65"/>
      <c r="P229" s="65"/>
      <c r="Q229" s="65"/>
      <c r="R229" s="65"/>
      <c r="S229" s="65"/>
    </row>
    <row r="230" spans="1:19" x14ac:dyDescent="0.2">
      <c r="A230" s="65"/>
      <c r="B230" s="65"/>
      <c r="F230" s="65"/>
      <c r="G230" s="65"/>
      <c r="H230" s="65"/>
      <c r="I230" s="65"/>
      <c r="J230" s="65"/>
      <c r="K230" s="65"/>
      <c r="P230" s="65"/>
      <c r="Q230" s="65"/>
      <c r="R230" s="65"/>
      <c r="S230" s="65"/>
    </row>
    <row r="231" spans="1:19" x14ac:dyDescent="0.2">
      <c r="A231" s="65"/>
      <c r="B231" s="65"/>
      <c r="F231" s="65"/>
      <c r="G231" s="65"/>
      <c r="H231" s="65"/>
      <c r="I231" s="65"/>
      <c r="J231" s="65"/>
      <c r="K231" s="65"/>
      <c r="P231" s="65"/>
      <c r="Q231" s="65"/>
      <c r="R231" s="65"/>
      <c r="S231" s="65"/>
    </row>
    <row r="232" spans="1:19" x14ac:dyDescent="0.2">
      <c r="A232" s="65"/>
      <c r="B232" s="65"/>
      <c r="F232" s="65"/>
      <c r="G232" s="65"/>
      <c r="H232" s="65"/>
      <c r="I232" s="65"/>
      <c r="J232" s="65"/>
      <c r="K232" s="65"/>
      <c r="P232" s="65"/>
      <c r="Q232" s="65"/>
      <c r="R232" s="65"/>
      <c r="S232" s="65"/>
    </row>
    <row r="233" spans="1:19" x14ac:dyDescent="0.2">
      <c r="A233" s="65"/>
      <c r="B233" s="65"/>
      <c r="F233" s="65"/>
      <c r="G233" s="65"/>
      <c r="H233" s="65"/>
      <c r="I233" s="65"/>
      <c r="J233" s="65"/>
      <c r="K233" s="65"/>
      <c r="P233" s="65"/>
      <c r="Q233" s="65"/>
      <c r="R233" s="65"/>
      <c r="S233" s="65"/>
    </row>
    <row r="234" spans="1:19" x14ac:dyDescent="0.2">
      <c r="A234" s="65"/>
      <c r="B234" s="65"/>
      <c r="F234" s="65"/>
      <c r="G234" s="65"/>
      <c r="H234" s="65"/>
      <c r="I234" s="65"/>
      <c r="J234" s="65"/>
      <c r="K234" s="65"/>
      <c r="P234" s="65"/>
      <c r="Q234" s="65"/>
      <c r="R234" s="65"/>
      <c r="S234" s="65"/>
    </row>
    <row r="235" spans="1:19" x14ac:dyDescent="0.2">
      <c r="A235" s="65"/>
      <c r="B235" s="65"/>
      <c r="F235" s="65"/>
      <c r="G235" s="65"/>
      <c r="H235" s="65"/>
      <c r="I235" s="65"/>
      <c r="J235" s="65"/>
      <c r="K235" s="65"/>
      <c r="P235" s="65"/>
      <c r="Q235" s="65"/>
      <c r="R235" s="65"/>
      <c r="S235" s="65"/>
    </row>
    <row r="236" spans="1:19" x14ac:dyDescent="0.2">
      <c r="A236" s="65"/>
      <c r="B236" s="65"/>
      <c r="F236" s="65"/>
      <c r="G236" s="65"/>
      <c r="H236" s="65"/>
      <c r="I236" s="65"/>
      <c r="J236" s="65"/>
      <c r="K236" s="65"/>
      <c r="P236" s="65"/>
      <c r="Q236" s="65"/>
      <c r="R236" s="65"/>
      <c r="S236" s="65"/>
    </row>
    <row r="237" spans="1:19" x14ac:dyDescent="0.2">
      <c r="A237" s="65"/>
      <c r="B237" s="65"/>
      <c r="F237" s="65"/>
      <c r="G237" s="65"/>
      <c r="H237" s="65"/>
      <c r="I237" s="65"/>
      <c r="J237" s="65"/>
      <c r="K237" s="65"/>
      <c r="P237" s="65"/>
      <c r="Q237" s="65"/>
      <c r="R237" s="65"/>
      <c r="S237" s="65"/>
    </row>
    <row r="238" spans="1:19" x14ac:dyDescent="0.2">
      <c r="A238" s="65"/>
      <c r="B238" s="65"/>
      <c r="F238" s="65"/>
      <c r="G238" s="65"/>
      <c r="H238" s="65"/>
      <c r="I238" s="65"/>
      <c r="J238" s="65"/>
      <c r="K238" s="65"/>
      <c r="P238" s="65"/>
      <c r="Q238" s="65"/>
      <c r="R238" s="65"/>
      <c r="S238" s="65"/>
    </row>
    <row r="239" spans="1:19" x14ac:dyDescent="0.2">
      <c r="A239" s="65"/>
      <c r="B239" s="65"/>
      <c r="F239" s="65"/>
      <c r="G239" s="65"/>
      <c r="H239" s="65"/>
      <c r="I239" s="65"/>
      <c r="J239" s="65"/>
      <c r="K239" s="65"/>
      <c r="P239" s="65"/>
      <c r="Q239" s="65"/>
      <c r="R239" s="65"/>
      <c r="S239" s="65"/>
    </row>
    <row r="240" spans="1:19" x14ac:dyDescent="0.2">
      <c r="A240" s="65"/>
      <c r="B240" s="65"/>
      <c r="F240" s="65"/>
      <c r="G240" s="65"/>
      <c r="H240" s="65"/>
      <c r="I240" s="65"/>
      <c r="J240" s="65"/>
      <c r="K240" s="65"/>
      <c r="P240" s="65"/>
      <c r="Q240" s="65"/>
      <c r="R240" s="65"/>
      <c r="S240" s="65"/>
    </row>
    <row r="241" spans="1:19" x14ac:dyDescent="0.2">
      <c r="A241" s="65"/>
      <c r="B241" s="65"/>
      <c r="F241" s="65"/>
      <c r="G241" s="65"/>
      <c r="H241" s="65"/>
      <c r="I241" s="65"/>
      <c r="J241" s="65"/>
      <c r="K241" s="65"/>
      <c r="P241" s="65"/>
      <c r="Q241" s="65"/>
      <c r="R241" s="65"/>
      <c r="S241" s="65"/>
    </row>
    <row r="242" spans="1:19" x14ac:dyDescent="0.2">
      <c r="A242" s="65"/>
      <c r="B242" s="65"/>
      <c r="F242" s="65"/>
      <c r="G242" s="65"/>
      <c r="H242" s="65"/>
      <c r="I242" s="65"/>
      <c r="J242" s="65"/>
      <c r="K242" s="65"/>
      <c r="P242" s="65"/>
      <c r="Q242" s="65"/>
      <c r="R242" s="65"/>
      <c r="S242" s="65"/>
    </row>
    <row r="243" spans="1:19" x14ac:dyDescent="0.2">
      <c r="A243" s="65"/>
      <c r="B243" s="65"/>
      <c r="F243" s="65"/>
      <c r="G243" s="65"/>
      <c r="H243" s="65"/>
      <c r="I243" s="65"/>
      <c r="J243" s="65"/>
      <c r="K243" s="65"/>
      <c r="P243" s="65"/>
      <c r="Q243" s="65"/>
      <c r="R243" s="65"/>
      <c r="S243" s="65"/>
    </row>
    <row r="244" spans="1:19" x14ac:dyDescent="0.2">
      <c r="A244" s="65"/>
      <c r="B244" s="65"/>
      <c r="F244" s="65"/>
      <c r="G244" s="65"/>
      <c r="H244" s="65"/>
      <c r="I244" s="65"/>
      <c r="J244" s="65"/>
      <c r="K244" s="65"/>
      <c r="P244" s="65"/>
      <c r="Q244" s="65"/>
      <c r="R244" s="65"/>
      <c r="S244" s="65"/>
    </row>
    <row r="245" spans="1:19" x14ac:dyDescent="0.2">
      <c r="A245" s="65"/>
      <c r="B245" s="65"/>
      <c r="F245" s="65"/>
      <c r="G245" s="65"/>
      <c r="H245" s="65"/>
      <c r="I245" s="65"/>
      <c r="J245" s="65"/>
      <c r="K245" s="65"/>
      <c r="P245" s="65"/>
      <c r="Q245" s="65"/>
      <c r="R245" s="65"/>
      <c r="S245" s="65"/>
    </row>
    <row r="246" spans="1:19" x14ac:dyDescent="0.2">
      <c r="A246" s="65"/>
      <c r="B246" s="65"/>
      <c r="F246" s="65"/>
      <c r="G246" s="65"/>
      <c r="H246" s="65"/>
      <c r="I246" s="65"/>
      <c r="J246" s="65"/>
      <c r="K246" s="65"/>
      <c r="P246" s="65"/>
      <c r="Q246" s="65"/>
      <c r="R246" s="65"/>
      <c r="S246" s="65"/>
    </row>
    <row r="247" spans="1:19" x14ac:dyDescent="0.2">
      <c r="A247" s="65"/>
      <c r="B247" s="65"/>
      <c r="F247" s="65"/>
      <c r="G247" s="65"/>
      <c r="H247" s="65"/>
      <c r="I247" s="65"/>
      <c r="J247" s="65"/>
      <c r="K247" s="65"/>
      <c r="P247" s="65"/>
      <c r="Q247" s="65"/>
      <c r="R247" s="65"/>
      <c r="S247" s="65"/>
    </row>
    <row r="248" spans="1:19" x14ac:dyDescent="0.2">
      <c r="A248" s="65"/>
      <c r="B248" s="65"/>
      <c r="F248" s="65"/>
      <c r="G248" s="65"/>
      <c r="H248" s="65"/>
      <c r="I248" s="65"/>
      <c r="J248" s="65"/>
      <c r="K248" s="65"/>
      <c r="P248" s="65"/>
      <c r="Q248" s="65"/>
      <c r="R248" s="65"/>
      <c r="S248" s="65"/>
    </row>
    <row r="249" spans="1:19" x14ac:dyDescent="0.2">
      <c r="A249" s="65"/>
      <c r="B249" s="65"/>
      <c r="F249" s="65"/>
      <c r="G249" s="65"/>
      <c r="H249" s="65"/>
      <c r="I249" s="65"/>
      <c r="J249" s="65"/>
      <c r="K249" s="65"/>
      <c r="P249" s="65"/>
      <c r="Q249" s="65"/>
      <c r="R249" s="65"/>
      <c r="S249" s="65"/>
    </row>
    <row r="250" spans="1:19" x14ac:dyDescent="0.2">
      <c r="A250" s="65"/>
      <c r="B250" s="65"/>
      <c r="F250" s="65"/>
      <c r="G250" s="65"/>
      <c r="H250" s="65"/>
      <c r="I250" s="65"/>
      <c r="J250" s="65"/>
      <c r="K250" s="65"/>
      <c r="P250" s="65"/>
      <c r="Q250" s="65"/>
      <c r="R250" s="65"/>
      <c r="S250" s="65"/>
    </row>
    <row r="251" spans="1:19" x14ac:dyDescent="0.2">
      <c r="A251" s="65"/>
      <c r="B251" s="65"/>
      <c r="F251" s="65"/>
      <c r="G251" s="65"/>
      <c r="H251" s="65"/>
      <c r="I251" s="65"/>
      <c r="J251" s="65"/>
      <c r="K251" s="65"/>
      <c r="P251" s="65"/>
      <c r="Q251" s="65"/>
      <c r="R251" s="65"/>
      <c r="S251" s="65"/>
    </row>
    <row r="252" spans="1:19" x14ac:dyDescent="0.2">
      <c r="A252" s="65"/>
      <c r="B252" s="65"/>
      <c r="F252" s="65"/>
      <c r="G252" s="65"/>
      <c r="H252" s="65"/>
      <c r="I252" s="65"/>
      <c r="J252" s="65"/>
      <c r="K252" s="65"/>
      <c r="P252" s="65"/>
      <c r="Q252" s="65"/>
      <c r="R252" s="65"/>
      <c r="S252" s="65"/>
    </row>
    <row r="253" spans="1:19" x14ac:dyDescent="0.2">
      <c r="A253" s="65"/>
      <c r="B253" s="65"/>
      <c r="F253" s="65"/>
      <c r="G253" s="65"/>
      <c r="H253" s="65"/>
      <c r="I253" s="65"/>
      <c r="J253" s="65"/>
      <c r="K253" s="65"/>
      <c r="P253" s="65"/>
      <c r="Q253" s="65"/>
      <c r="R253" s="65"/>
      <c r="S253" s="65"/>
    </row>
    <row r="254" spans="1:19" x14ac:dyDescent="0.2">
      <c r="A254" s="65"/>
      <c r="B254" s="65"/>
      <c r="F254" s="65"/>
      <c r="G254" s="65"/>
      <c r="H254" s="65"/>
      <c r="I254" s="65"/>
      <c r="J254" s="65"/>
      <c r="K254" s="65"/>
      <c r="P254" s="65"/>
      <c r="Q254" s="65"/>
      <c r="R254" s="65"/>
      <c r="S254" s="65"/>
    </row>
    <row r="255" spans="1:19" x14ac:dyDescent="0.2">
      <c r="A255" s="65"/>
      <c r="B255" s="65"/>
      <c r="F255" s="65"/>
      <c r="G255" s="65"/>
      <c r="H255" s="65"/>
      <c r="I255" s="65"/>
      <c r="J255" s="65"/>
      <c r="K255" s="65"/>
      <c r="P255" s="65"/>
      <c r="Q255" s="65"/>
      <c r="R255" s="65"/>
      <c r="S255" s="65"/>
    </row>
    <row r="256" spans="1:19" x14ac:dyDescent="0.2">
      <c r="A256" s="65"/>
      <c r="B256" s="65"/>
      <c r="F256" s="65"/>
      <c r="G256" s="65"/>
      <c r="H256" s="65"/>
      <c r="I256" s="65"/>
      <c r="J256" s="65"/>
      <c r="K256" s="65"/>
      <c r="P256" s="65"/>
      <c r="Q256" s="65"/>
      <c r="R256" s="65"/>
      <c r="S256" s="65"/>
    </row>
    <row r="257" spans="1:19" x14ac:dyDescent="0.2">
      <c r="A257" s="65"/>
      <c r="B257" s="65"/>
      <c r="F257" s="65"/>
      <c r="G257" s="65"/>
      <c r="H257" s="65"/>
      <c r="I257" s="65"/>
      <c r="J257" s="65"/>
      <c r="K257" s="65"/>
      <c r="P257" s="65"/>
      <c r="Q257" s="65"/>
      <c r="R257" s="65"/>
      <c r="S257" s="65"/>
    </row>
    <row r="258" spans="1:19" x14ac:dyDescent="0.2">
      <c r="A258" s="65"/>
      <c r="B258" s="65"/>
      <c r="F258" s="65"/>
      <c r="G258" s="65"/>
      <c r="H258" s="65"/>
      <c r="I258" s="65"/>
      <c r="J258" s="65"/>
      <c r="K258" s="65"/>
      <c r="P258" s="65"/>
      <c r="Q258" s="65"/>
      <c r="R258" s="65"/>
      <c r="S258" s="65"/>
    </row>
    <row r="259" spans="1:19" x14ac:dyDescent="0.2">
      <c r="A259" s="65"/>
      <c r="B259" s="65"/>
      <c r="F259" s="65"/>
      <c r="G259" s="65"/>
      <c r="H259" s="65"/>
      <c r="I259" s="65"/>
      <c r="J259" s="65"/>
      <c r="K259" s="65"/>
      <c r="P259" s="65"/>
      <c r="Q259" s="65"/>
      <c r="R259" s="65"/>
      <c r="S259" s="65"/>
    </row>
    <row r="260" spans="1:19" x14ac:dyDescent="0.2">
      <c r="A260" s="65"/>
      <c r="B260" s="65"/>
      <c r="F260" s="65"/>
      <c r="G260" s="65"/>
      <c r="H260" s="65"/>
      <c r="I260" s="65"/>
      <c r="J260" s="65"/>
      <c r="K260" s="65"/>
      <c r="P260" s="65"/>
      <c r="Q260" s="65"/>
      <c r="R260" s="65"/>
      <c r="S260" s="65"/>
    </row>
    <row r="261" spans="1:19" x14ac:dyDescent="0.2">
      <c r="A261" s="65"/>
      <c r="B261" s="65"/>
      <c r="F261" s="65"/>
      <c r="G261" s="65"/>
      <c r="H261" s="65"/>
      <c r="I261" s="65"/>
      <c r="J261" s="65"/>
      <c r="K261" s="65"/>
      <c r="P261" s="65"/>
      <c r="Q261" s="65"/>
      <c r="R261" s="65"/>
      <c r="S261" s="65"/>
    </row>
    <row r="262" spans="1:19" x14ac:dyDescent="0.2">
      <c r="A262" s="65"/>
      <c r="B262" s="65"/>
      <c r="F262" s="65"/>
      <c r="G262" s="65"/>
      <c r="H262" s="65"/>
      <c r="I262" s="65"/>
      <c r="J262" s="65"/>
      <c r="K262" s="65"/>
      <c r="P262" s="65"/>
      <c r="Q262" s="65"/>
      <c r="R262" s="65"/>
      <c r="S262" s="65"/>
    </row>
    <row r="263" spans="1:19" x14ac:dyDescent="0.2">
      <c r="A263" s="65"/>
      <c r="B263" s="65"/>
      <c r="F263" s="65"/>
      <c r="G263" s="65"/>
      <c r="H263" s="65"/>
      <c r="I263" s="65"/>
      <c r="J263" s="65"/>
      <c r="K263" s="65"/>
      <c r="P263" s="65"/>
      <c r="Q263" s="65"/>
      <c r="R263" s="65"/>
      <c r="S263" s="65"/>
    </row>
    <row r="264" spans="1:19" x14ac:dyDescent="0.2">
      <c r="A264" s="65"/>
      <c r="B264" s="65"/>
      <c r="F264" s="65"/>
      <c r="G264" s="65"/>
      <c r="H264" s="65"/>
      <c r="I264" s="65"/>
      <c r="J264" s="65"/>
      <c r="K264" s="65"/>
      <c r="P264" s="65"/>
      <c r="Q264" s="65"/>
      <c r="R264" s="65"/>
      <c r="S264" s="65"/>
    </row>
    <row r="265" spans="1:19" x14ac:dyDescent="0.2">
      <c r="A265" s="65"/>
      <c r="B265" s="65"/>
      <c r="F265" s="65"/>
      <c r="G265" s="65"/>
      <c r="H265" s="65"/>
      <c r="I265" s="65"/>
      <c r="J265" s="65"/>
      <c r="K265" s="65"/>
      <c r="P265" s="65"/>
      <c r="Q265" s="65"/>
      <c r="R265" s="65"/>
      <c r="S265" s="65"/>
    </row>
    <row r="266" spans="1:19" x14ac:dyDescent="0.2">
      <c r="A266" s="65"/>
      <c r="B266" s="65"/>
      <c r="F266" s="65"/>
      <c r="G266" s="65"/>
      <c r="H266" s="65"/>
      <c r="I266" s="65"/>
      <c r="J266" s="65"/>
      <c r="K266" s="65"/>
      <c r="P266" s="65"/>
      <c r="Q266" s="65"/>
      <c r="R266" s="65"/>
      <c r="S266" s="65"/>
    </row>
    <row r="267" spans="1:19" x14ac:dyDescent="0.2">
      <c r="A267" s="65"/>
      <c r="B267" s="65"/>
      <c r="F267" s="65"/>
      <c r="G267" s="65"/>
      <c r="H267" s="65"/>
      <c r="I267" s="65"/>
      <c r="J267" s="65"/>
      <c r="K267" s="65"/>
      <c r="P267" s="65"/>
      <c r="Q267" s="65"/>
      <c r="R267" s="65"/>
      <c r="S267" s="65"/>
    </row>
    <row r="268" spans="1:19" x14ac:dyDescent="0.2">
      <c r="A268" s="65"/>
      <c r="B268" s="65"/>
      <c r="F268" s="65"/>
      <c r="G268" s="65"/>
      <c r="H268" s="65"/>
      <c r="I268" s="65"/>
      <c r="J268" s="65"/>
      <c r="K268" s="65"/>
      <c r="P268" s="65"/>
      <c r="Q268" s="65"/>
      <c r="R268" s="65"/>
      <c r="S268" s="65"/>
    </row>
    <row r="269" spans="1:19" x14ac:dyDescent="0.2">
      <c r="A269" s="65"/>
      <c r="B269" s="65"/>
      <c r="F269" s="65"/>
      <c r="G269" s="65"/>
      <c r="H269" s="65"/>
      <c r="I269" s="65"/>
      <c r="J269" s="65"/>
      <c r="K269" s="65"/>
      <c r="P269" s="65"/>
      <c r="Q269" s="65"/>
      <c r="R269" s="65"/>
      <c r="S269" s="65"/>
    </row>
    <row r="270" spans="1:19" x14ac:dyDescent="0.2">
      <c r="A270" s="65"/>
      <c r="B270" s="65"/>
      <c r="F270" s="65"/>
      <c r="G270" s="65"/>
      <c r="H270" s="65"/>
      <c r="I270" s="65"/>
      <c r="J270" s="65"/>
      <c r="K270" s="65"/>
      <c r="P270" s="65"/>
      <c r="Q270" s="65"/>
      <c r="R270" s="65"/>
      <c r="S270" s="65"/>
    </row>
    <row r="271" spans="1:19" x14ac:dyDescent="0.2">
      <c r="A271" s="65"/>
      <c r="B271" s="65"/>
      <c r="F271" s="65"/>
      <c r="G271" s="65"/>
      <c r="H271" s="65"/>
      <c r="I271" s="65"/>
      <c r="J271" s="65"/>
      <c r="K271" s="65"/>
      <c r="P271" s="65"/>
      <c r="Q271" s="65"/>
      <c r="R271" s="65"/>
      <c r="S271" s="65"/>
    </row>
    <row r="272" spans="1:19" x14ac:dyDescent="0.2">
      <c r="A272" s="65"/>
      <c r="B272" s="65"/>
      <c r="F272" s="65"/>
      <c r="G272" s="65"/>
      <c r="H272" s="65"/>
      <c r="I272" s="65"/>
      <c r="J272" s="65"/>
      <c r="K272" s="65"/>
      <c r="P272" s="65"/>
      <c r="Q272" s="65"/>
      <c r="R272" s="65"/>
      <c r="S272" s="65"/>
    </row>
    <row r="273" spans="1:19" x14ac:dyDescent="0.2">
      <c r="A273" s="65"/>
      <c r="B273" s="65"/>
      <c r="F273" s="65"/>
      <c r="G273" s="65"/>
      <c r="H273" s="65"/>
      <c r="I273" s="65"/>
      <c r="J273" s="65"/>
      <c r="K273" s="65"/>
      <c r="P273" s="65"/>
      <c r="Q273" s="65"/>
      <c r="R273" s="65"/>
      <c r="S273" s="65"/>
    </row>
    <row r="274" spans="1:19" x14ac:dyDescent="0.2">
      <c r="A274" s="65"/>
      <c r="B274" s="65"/>
      <c r="F274" s="65"/>
      <c r="G274" s="65"/>
      <c r="H274" s="65"/>
      <c r="I274" s="65"/>
      <c r="J274" s="65"/>
      <c r="K274" s="65"/>
      <c r="P274" s="65"/>
      <c r="Q274" s="65"/>
      <c r="R274" s="65"/>
      <c r="S274" s="65"/>
    </row>
    <row r="275" spans="1:19" x14ac:dyDescent="0.2">
      <c r="A275" s="65"/>
      <c r="B275" s="65"/>
      <c r="F275" s="65"/>
      <c r="G275" s="65"/>
      <c r="H275" s="65"/>
      <c r="I275" s="65"/>
      <c r="J275" s="65"/>
      <c r="K275" s="65"/>
      <c r="P275" s="65"/>
      <c r="Q275" s="65"/>
      <c r="R275" s="65"/>
      <c r="S275" s="65"/>
    </row>
    <row r="276" spans="1:19" x14ac:dyDescent="0.2">
      <c r="A276" s="65"/>
      <c r="B276" s="65"/>
      <c r="F276" s="65"/>
      <c r="G276" s="65"/>
      <c r="H276" s="65"/>
      <c r="I276" s="65"/>
      <c r="J276" s="65"/>
      <c r="K276" s="65"/>
      <c r="P276" s="65"/>
      <c r="Q276" s="65"/>
      <c r="R276" s="65"/>
      <c r="S276" s="65"/>
    </row>
    <row r="277" spans="1:19" x14ac:dyDescent="0.2">
      <c r="A277" s="65"/>
      <c r="B277" s="65"/>
      <c r="F277" s="65"/>
      <c r="G277" s="65"/>
      <c r="H277" s="65"/>
      <c r="I277" s="65"/>
      <c r="J277" s="65"/>
      <c r="K277" s="65"/>
      <c r="P277" s="65"/>
      <c r="Q277" s="65"/>
      <c r="R277" s="65"/>
      <c r="S277" s="65"/>
    </row>
    <row r="278" spans="1:19" x14ac:dyDescent="0.2">
      <c r="A278" s="65"/>
      <c r="B278" s="65"/>
      <c r="F278" s="65"/>
      <c r="G278" s="65"/>
      <c r="H278" s="65"/>
      <c r="I278" s="65"/>
      <c r="J278" s="65"/>
      <c r="K278" s="65"/>
      <c r="P278" s="65"/>
      <c r="Q278" s="65"/>
      <c r="R278" s="65"/>
      <c r="S278" s="65"/>
    </row>
    <row r="279" spans="1:19" x14ac:dyDescent="0.2">
      <c r="A279" s="65"/>
      <c r="B279" s="65"/>
      <c r="F279" s="65"/>
      <c r="G279" s="65"/>
      <c r="H279" s="65"/>
      <c r="I279" s="65"/>
      <c r="J279" s="65"/>
      <c r="K279" s="65"/>
      <c r="P279" s="65"/>
      <c r="Q279" s="65"/>
      <c r="R279" s="65"/>
      <c r="S279" s="65"/>
    </row>
    <row r="280" spans="1:19" x14ac:dyDescent="0.2">
      <c r="A280" s="65"/>
      <c r="B280" s="65"/>
      <c r="F280" s="65"/>
      <c r="G280" s="65"/>
      <c r="H280" s="65"/>
      <c r="I280" s="65"/>
      <c r="J280" s="65"/>
      <c r="K280" s="65"/>
      <c r="P280" s="65"/>
      <c r="Q280" s="65"/>
      <c r="R280" s="65"/>
      <c r="S280" s="65"/>
    </row>
    <row r="281" spans="1:19" x14ac:dyDescent="0.2">
      <c r="A281" s="65"/>
      <c r="B281" s="65"/>
      <c r="F281" s="65"/>
      <c r="G281" s="65"/>
      <c r="H281" s="65"/>
      <c r="I281" s="65"/>
      <c r="J281" s="65"/>
      <c r="K281" s="65"/>
      <c r="P281" s="65"/>
      <c r="Q281" s="65"/>
      <c r="R281" s="65"/>
      <c r="S281" s="65"/>
    </row>
    <row r="282" spans="1:19" x14ac:dyDescent="0.2">
      <c r="A282" s="65"/>
      <c r="B282" s="65"/>
      <c r="F282" s="65"/>
      <c r="G282" s="65"/>
      <c r="H282" s="65"/>
      <c r="I282" s="65"/>
      <c r="J282" s="65"/>
      <c r="K282" s="65"/>
      <c r="P282" s="65"/>
      <c r="Q282" s="65"/>
      <c r="R282" s="65"/>
      <c r="S282" s="65"/>
    </row>
    <row r="283" spans="1:19" x14ac:dyDescent="0.2">
      <c r="A283" s="65"/>
      <c r="B283" s="65"/>
      <c r="F283" s="65"/>
      <c r="G283" s="65"/>
      <c r="H283" s="65"/>
      <c r="I283" s="65"/>
      <c r="J283" s="65"/>
      <c r="K283" s="65"/>
      <c r="P283" s="65"/>
      <c r="Q283" s="65"/>
      <c r="R283" s="65"/>
      <c r="S283" s="65"/>
    </row>
    <row r="284" spans="1:19" x14ac:dyDescent="0.2">
      <c r="A284" s="65"/>
      <c r="B284" s="65"/>
      <c r="F284" s="65"/>
      <c r="G284" s="65"/>
      <c r="H284" s="65"/>
      <c r="I284" s="65"/>
      <c r="J284" s="65"/>
      <c r="K284" s="65"/>
      <c r="P284" s="65"/>
      <c r="Q284" s="65"/>
      <c r="R284" s="65"/>
      <c r="S284" s="65"/>
    </row>
    <row r="285" spans="1:19" x14ac:dyDescent="0.2">
      <c r="A285" s="65"/>
      <c r="B285" s="65"/>
      <c r="F285" s="65"/>
      <c r="G285" s="65"/>
      <c r="H285" s="65"/>
      <c r="I285" s="65"/>
      <c r="J285" s="65"/>
      <c r="K285" s="65"/>
      <c r="P285" s="65"/>
      <c r="Q285" s="65"/>
      <c r="R285" s="65"/>
      <c r="S285" s="65"/>
    </row>
    <row r="286" spans="1:19" x14ac:dyDescent="0.2">
      <c r="A286" s="65"/>
      <c r="B286" s="65"/>
      <c r="F286" s="65"/>
      <c r="G286" s="65"/>
      <c r="H286" s="65"/>
      <c r="I286" s="65"/>
      <c r="J286" s="65"/>
      <c r="K286" s="65"/>
      <c r="P286" s="65"/>
      <c r="Q286" s="65"/>
      <c r="R286" s="65"/>
      <c r="S286" s="65"/>
    </row>
    <row r="287" spans="1:19" x14ac:dyDescent="0.2">
      <c r="A287" s="65"/>
      <c r="B287" s="65"/>
      <c r="F287" s="65"/>
      <c r="G287" s="65"/>
      <c r="H287" s="65"/>
      <c r="I287" s="65"/>
      <c r="J287" s="65"/>
      <c r="K287" s="65"/>
      <c r="P287" s="65"/>
      <c r="Q287" s="65"/>
      <c r="R287" s="65"/>
      <c r="S287" s="65"/>
    </row>
    <row r="288" spans="1:19" x14ac:dyDescent="0.2">
      <c r="A288" s="65"/>
      <c r="B288" s="65"/>
      <c r="F288" s="65"/>
      <c r="G288" s="65"/>
      <c r="H288" s="65"/>
      <c r="I288" s="65"/>
      <c r="J288" s="65"/>
      <c r="K288" s="65"/>
      <c r="P288" s="65"/>
      <c r="Q288" s="65"/>
      <c r="R288" s="65"/>
      <c r="S288" s="65"/>
    </row>
    <row r="289" spans="1:19" x14ac:dyDescent="0.2">
      <c r="A289" s="65"/>
      <c r="B289" s="65"/>
      <c r="F289" s="65"/>
      <c r="G289" s="65"/>
      <c r="H289" s="65"/>
      <c r="I289" s="65"/>
      <c r="J289" s="65"/>
      <c r="K289" s="65"/>
      <c r="P289" s="65"/>
      <c r="Q289" s="65"/>
      <c r="R289" s="65"/>
      <c r="S289" s="65"/>
    </row>
    <row r="290" spans="1:19" x14ac:dyDescent="0.2">
      <c r="A290" s="65"/>
      <c r="B290" s="65"/>
      <c r="F290" s="65"/>
      <c r="G290" s="65"/>
      <c r="H290" s="65"/>
      <c r="I290" s="65"/>
      <c r="J290" s="65"/>
      <c r="K290" s="65"/>
      <c r="P290" s="65"/>
      <c r="Q290" s="65"/>
      <c r="R290" s="65"/>
      <c r="S290" s="65"/>
    </row>
    <row r="291" spans="1:19" x14ac:dyDescent="0.2">
      <c r="A291" s="65"/>
      <c r="B291" s="65"/>
      <c r="F291" s="65"/>
      <c r="G291" s="65"/>
      <c r="H291" s="65"/>
      <c r="I291" s="65"/>
      <c r="J291" s="65"/>
      <c r="K291" s="65"/>
      <c r="P291" s="65"/>
      <c r="Q291" s="65"/>
      <c r="R291" s="65"/>
      <c r="S291" s="65"/>
    </row>
    <row r="292" spans="1:19" x14ac:dyDescent="0.2">
      <c r="A292" s="65"/>
      <c r="B292" s="65"/>
      <c r="F292" s="65"/>
      <c r="G292" s="65"/>
      <c r="H292" s="65"/>
      <c r="I292" s="65"/>
      <c r="J292" s="65"/>
      <c r="K292" s="65"/>
      <c r="P292" s="65"/>
      <c r="Q292" s="65"/>
      <c r="R292" s="65"/>
      <c r="S292" s="65"/>
    </row>
    <row r="293" spans="1:19" x14ac:dyDescent="0.2">
      <c r="A293" s="65"/>
      <c r="B293" s="65"/>
      <c r="F293" s="65"/>
      <c r="G293" s="65"/>
      <c r="H293" s="65"/>
      <c r="I293" s="65"/>
      <c r="J293" s="65"/>
      <c r="K293" s="65"/>
      <c r="P293" s="65"/>
      <c r="Q293" s="65"/>
      <c r="R293" s="65"/>
      <c r="S293" s="65"/>
    </row>
    <row r="294" spans="1:19" x14ac:dyDescent="0.2">
      <c r="A294" s="65"/>
      <c r="B294" s="65"/>
      <c r="F294" s="65"/>
      <c r="G294" s="65"/>
      <c r="H294" s="65"/>
      <c r="I294" s="65"/>
      <c r="J294" s="65"/>
      <c r="K294" s="65"/>
      <c r="P294" s="65"/>
      <c r="Q294" s="65"/>
      <c r="R294" s="65"/>
      <c r="S294" s="65"/>
    </row>
    <row r="295" spans="1:19" x14ac:dyDescent="0.2">
      <c r="A295" s="65"/>
      <c r="B295" s="65"/>
      <c r="F295" s="65"/>
      <c r="G295" s="65"/>
      <c r="H295" s="65"/>
      <c r="I295" s="65"/>
      <c r="J295" s="65"/>
      <c r="K295" s="65"/>
      <c r="P295" s="65"/>
      <c r="Q295" s="65"/>
      <c r="R295" s="65"/>
      <c r="S295" s="65"/>
    </row>
    <row r="296" spans="1:19" x14ac:dyDescent="0.2">
      <c r="A296" s="65"/>
      <c r="B296" s="65"/>
      <c r="F296" s="65"/>
      <c r="G296" s="65"/>
      <c r="H296" s="65"/>
      <c r="I296" s="65"/>
      <c r="J296" s="65"/>
      <c r="K296" s="65"/>
      <c r="P296" s="65"/>
      <c r="Q296" s="65"/>
      <c r="R296" s="65"/>
      <c r="S296" s="65"/>
    </row>
    <row r="297" spans="1:19" x14ac:dyDescent="0.2">
      <c r="A297" s="65"/>
      <c r="B297" s="65"/>
      <c r="F297" s="65"/>
      <c r="G297" s="65"/>
      <c r="H297" s="65"/>
      <c r="I297" s="65"/>
      <c r="J297" s="65"/>
      <c r="K297" s="65"/>
      <c r="P297" s="65"/>
      <c r="Q297" s="65"/>
      <c r="R297" s="65"/>
      <c r="S297" s="65"/>
    </row>
    <row r="298" spans="1:19" x14ac:dyDescent="0.2">
      <c r="A298" s="65"/>
      <c r="B298" s="65"/>
      <c r="F298" s="65"/>
      <c r="G298" s="65"/>
      <c r="H298" s="65"/>
      <c r="I298" s="65"/>
      <c r="J298" s="65"/>
      <c r="K298" s="65"/>
      <c r="P298" s="65"/>
      <c r="Q298" s="65"/>
      <c r="R298" s="65"/>
      <c r="S298" s="65"/>
    </row>
    <row r="299" spans="1:19" x14ac:dyDescent="0.2">
      <c r="A299" s="65"/>
      <c r="B299" s="65"/>
      <c r="F299" s="65"/>
      <c r="G299" s="65"/>
      <c r="H299" s="65"/>
      <c r="I299" s="65"/>
      <c r="J299" s="65"/>
      <c r="K299" s="65"/>
      <c r="P299" s="65"/>
      <c r="Q299" s="65"/>
      <c r="R299" s="65"/>
      <c r="S299" s="65"/>
    </row>
    <row r="307" spans="1:19" x14ac:dyDescent="0.2">
      <c r="A307" s="65"/>
      <c r="B307" s="65"/>
      <c r="F307" s="65"/>
      <c r="G307" s="65"/>
      <c r="H307" s="65"/>
      <c r="I307" s="65"/>
      <c r="J307" s="65"/>
      <c r="K307" s="65"/>
      <c r="P307" s="65"/>
      <c r="Q307" s="65"/>
      <c r="R307" s="65"/>
      <c r="S307" s="65"/>
    </row>
  </sheetData>
  <mergeCells count="10">
    <mergeCell ref="K1:S1"/>
    <mergeCell ref="B7:S7"/>
    <mergeCell ref="B2:S2"/>
    <mergeCell ref="A4:A5"/>
    <mergeCell ref="B4:B5"/>
    <mergeCell ref="C4:C5"/>
    <mergeCell ref="D4:G4"/>
    <mergeCell ref="H4:K4"/>
    <mergeCell ref="L4:O4"/>
    <mergeCell ref="P4:S4"/>
  </mergeCells>
  <pageMargins left="0" right="0" top="0.74803149606299213" bottom="0.74803149606299213" header="0.31496062992125984" footer="0.31496062992125984"/>
  <pageSetup paperSize="9" scale="67" orientation="landscape" r:id="rId1"/>
  <colBreaks count="1" manualBreakCount="1">
    <brk id="19" max="33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BA280"/>
  <sheetViews>
    <sheetView zoomScale="80" zoomScaleNormal="80" zoomScaleSheetLayoutView="90" workbookViewId="0">
      <pane xSplit="2" ySplit="6" topLeftCell="C10" activePane="bottomRight" state="frozen"/>
      <selection pane="topRight" activeCell="C1" sqref="C1"/>
      <selection pane="bottomLeft" activeCell="A7" sqref="A7"/>
      <selection pane="bottomRight" activeCell="K18" sqref="K18"/>
    </sheetView>
  </sheetViews>
  <sheetFormatPr defaultColWidth="8.85546875" defaultRowHeight="12" x14ac:dyDescent="0.2"/>
  <cols>
    <col min="1" max="1" width="7.5703125" style="64" customWidth="1"/>
    <col min="2" max="2" width="38.28515625" style="66" customWidth="1"/>
    <col min="3" max="3" width="12" style="65" customWidth="1"/>
    <col min="4" max="4" width="11.140625" style="65" customWidth="1"/>
    <col min="5" max="5" width="7.28515625" style="65" customWidth="1"/>
    <col min="6" max="6" width="6.7109375" style="78" customWidth="1"/>
    <col min="7" max="7" width="10.85546875" style="78" customWidth="1"/>
    <col min="8" max="8" width="11.140625" style="67" customWidth="1"/>
    <col min="9" max="9" width="7" style="67" customWidth="1"/>
    <col min="10" max="10" width="7.140625" style="67" customWidth="1"/>
    <col min="11" max="11" width="9.42578125" style="66" customWidth="1"/>
    <col min="12" max="12" width="10.28515625" style="65" customWidth="1"/>
    <col min="13" max="13" width="6.7109375" style="65" customWidth="1"/>
    <col min="14" max="14" width="8" style="65" customWidth="1"/>
    <col min="15" max="15" width="9.85546875" style="65" customWidth="1"/>
    <col min="16" max="16" width="10.140625" style="75" customWidth="1"/>
    <col min="17" max="17" width="9.42578125" style="75" customWidth="1"/>
    <col min="18" max="18" width="7.42578125" style="75" customWidth="1"/>
    <col min="19" max="19" width="10.7109375" style="75" customWidth="1"/>
    <col min="20" max="20" width="0.28515625" style="75" hidden="1" customWidth="1"/>
    <col min="21" max="21" width="8.42578125" style="75" hidden="1" customWidth="1"/>
    <col min="22" max="22" width="9.42578125" style="75" hidden="1" customWidth="1"/>
    <col min="23" max="23" width="9" style="75" hidden="1" customWidth="1"/>
    <col min="24" max="24" width="8.42578125" style="65" hidden="1" customWidth="1"/>
    <col min="25" max="25" width="8.7109375" style="65" hidden="1" customWidth="1"/>
    <col min="26" max="27" width="9" style="65" hidden="1" customWidth="1"/>
    <col min="28" max="28" width="8.85546875" style="65" hidden="1" customWidth="1"/>
    <col min="29" max="29" width="10" style="65" hidden="1" customWidth="1"/>
    <col min="30" max="30" width="12.28515625" style="65" customWidth="1"/>
    <col min="31" max="31" width="12" style="65" customWidth="1"/>
    <col min="32" max="32" width="10.28515625" style="65" customWidth="1"/>
    <col min="33" max="33" width="12.5703125" style="65" customWidth="1"/>
    <col min="34" max="34" width="13.28515625" style="65" customWidth="1"/>
    <col min="35" max="35" width="10.28515625" style="65" customWidth="1"/>
    <col min="36" max="36" width="11.5703125" style="65" customWidth="1"/>
    <col min="37" max="38" width="8.85546875" style="65"/>
    <col min="39" max="39" width="10.85546875" style="65" customWidth="1"/>
    <col min="40" max="40" width="10.140625" style="65" customWidth="1"/>
    <col min="41" max="41" width="12.85546875" style="65" customWidth="1"/>
    <col min="42" max="42" width="8.85546875" style="65"/>
    <col min="43" max="43" width="11.42578125" style="65" customWidth="1"/>
    <col min="44" max="44" width="10.42578125" style="65" customWidth="1"/>
    <col min="45" max="45" width="10.7109375" style="65" customWidth="1"/>
    <col min="46" max="46" width="8.85546875" style="65"/>
    <col min="47" max="47" width="10.85546875" style="65" customWidth="1"/>
    <col min="48" max="48" width="10.42578125" style="65" customWidth="1"/>
    <col min="49" max="49" width="10.5703125" style="65" customWidth="1"/>
    <col min="50" max="16384" width="8.85546875" style="65"/>
  </cols>
  <sheetData>
    <row r="1" spans="1:53" ht="32.25" customHeight="1" x14ac:dyDescent="0.25">
      <c r="L1" s="674" t="s">
        <v>337</v>
      </c>
      <c r="M1" s="675"/>
      <c r="N1" s="675"/>
      <c r="O1" s="675"/>
      <c r="P1" s="675"/>
      <c r="Q1" s="675"/>
      <c r="R1" s="675"/>
      <c r="S1" s="675"/>
      <c r="T1" s="451"/>
      <c r="U1" s="451"/>
      <c r="V1" s="451"/>
      <c r="W1" s="451"/>
      <c r="X1" s="451"/>
      <c r="Y1" s="451"/>
      <c r="Z1" s="451"/>
      <c r="AA1" s="451"/>
      <c r="AD1" s="430"/>
      <c r="AE1" s="430"/>
      <c r="AF1" s="430"/>
      <c r="AG1" s="430"/>
      <c r="AH1" s="430"/>
      <c r="AI1" s="430"/>
      <c r="AJ1" s="430"/>
      <c r="AK1" s="430"/>
      <c r="AL1" s="430"/>
      <c r="AM1" s="430"/>
      <c r="AN1" s="430"/>
      <c r="AO1" s="430"/>
      <c r="AP1" s="430"/>
      <c r="AQ1" s="430"/>
      <c r="AR1" s="430"/>
      <c r="AS1" s="430"/>
      <c r="AT1" s="430"/>
      <c r="AU1" s="430"/>
      <c r="AV1" s="430"/>
      <c r="AW1" s="430"/>
      <c r="AX1" s="430"/>
      <c r="AY1" s="430"/>
      <c r="AZ1" s="430"/>
      <c r="BA1" s="430"/>
    </row>
    <row r="2" spans="1:53" ht="18.75" customHeight="1" x14ac:dyDescent="0.3">
      <c r="B2" s="684" t="s">
        <v>336</v>
      </c>
      <c r="C2" s="684"/>
      <c r="D2" s="684"/>
      <c r="E2" s="684"/>
      <c r="F2" s="684"/>
      <c r="G2" s="684"/>
      <c r="H2" s="684"/>
      <c r="I2" s="684"/>
      <c r="J2" s="684"/>
      <c r="K2" s="684"/>
      <c r="L2" s="684"/>
      <c r="M2" s="684"/>
      <c r="N2" s="684"/>
      <c r="O2" s="684"/>
      <c r="P2" s="684"/>
      <c r="Q2" s="684"/>
      <c r="R2" s="684"/>
      <c r="S2" s="684"/>
      <c r="T2" s="684"/>
      <c r="U2" s="684"/>
      <c r="V2" s="684"/>
      <c r="W2" s="684"/>
      <c r="AD2" s="430"/>
      <c r="AE2" s="433"/>
      <c r="AF2" s="433"/>
      <c r="AG2" s="433"/>
      <c r="AH2" s="433"/>
      <c r="AI2" s="433"/>
      <c r="AJ2" s="433"/>
      <c r="AK2" s="430"/>
      <c r="AL2" s="434"/>
      <c r="AM2" s="435"/>
      <c r="AN2" s="435"/>
      <c r="AO2" s="435"/>
      <c r="AP2" s="434"/>
      <c r="AQ2" s="435"/>
      <c r="AR2" s="435"/>
      <c r="AS2" s="435"/>
      <c r="AT2" s="434"/>
      <c r="AU2" s="435"/>
      <c r="AV2" s="435"/>
      <c r="AW2" s="435"/>
      <c r="AX2" s="434"/>
      <c r="AY2" s="435"/>
      <c r="AZ2" s="435"/>
      <c r="BA2" s="435"/>
    </row>
    <row r="3" spans="1:53" ht="20.45" customHeight="1" x14ac:dyDescent="0.2">
      <c r="A3" s="711"/>
      <c r="B3" s="717" t="s">
        <v>0</v>
      </c>
      <c r="C3" s="717" t="s">
        <v>12</v>
      </c>
      <c r="D3" s="713" t="s">
        <v>113</v>
      </c>
      <c r="E3" s="713"/>
      <c r="F3" s="713"/>
      <c r="G3" s="713"/>
      <c r="H3" s="713">
        <v>2021</v>
      </c>
      <c r="I3" s="713"/>
      <c r="J3" s="705"/>
      <c r="K3" s="705"/>
      <c r="L3" s="718">
        <v>2022</v>
      </c>
      <c r="M3" s="718"/>
      <c r="N3" s="718"/>
      <c r="O3" s="718"/>
      <c r="P3" s="719">
        <v>2023</v>
      </c>
      <c r="Q3" s="719"/>
      <c r="R3" s="719"/>
      <c r="S3" s="719"/>
      <c r="T3" s="719">
        <v>2024</v>
      </c>
      <c r="U3" s="719"/>
      <c r="V3" s="719"/>
      <c r="W3" s="719"/>
      <c r="X3" s="713">
        <v>2025</v>
      </c>
      <c r="Y3" s="713"/>
      <c r="Z3" s="713"/>
      <c r="AA3" s="713"/>
      <c r="AD3" s="430"/>
      <c r="AE3" s="436"/>
      <c r="AF3" s="436"/>
      <c r="AG3" s="436"/>
      <c r="AH3" s="437"/>
      <c r="AI3" s="437"/>
      <c r="AJ3" s="437"/>
      <c r="AK3" s="430"/>
      <c r="AL3" s="434"/>
      <c r="AM3" s="435"/>
      <c r="AN3" s="435"/>
      <c r="AO3" s="435"/>
      <c r="AP3" s="434"/>
      <c r="AQ3" s="435"/>
      <c r="AR3" s="435"/>
      <c r="AS3" s="435"/>
      <c r="AT3" s="434"/>
      <c r="AU3" s="435"/>
      <c r="AV3" s="435"/>
      <c r="AW3" s="435"/>
      <c r="AX3" s="434"/>
      <c r="AY3" s="435"/>
      <c r="AZ3" s="435"/>
      <c r="BA3" s="435"/>
    </row>
    <row r="4" spans="1:53" ht="34.5" customHeight="1" x14ac:dyDescent="0.2">
      <c r="A4" s="712"/>
      <c r="B4" s="705"/>
      <c r="C4" s="705"/>
      <c r="D4" s="467" t="s">
        <v>110</v>
      </c>
      <c r="E4" s="468" t="s">
        <v>3</v>
      </c>
      <c r="F4" s="469" t="s">
        <v>2</v>
      </c>
      <c r="G4" s="470" t="s">
        <v>4</v>
      </c>
      <c r="H4" s="470" t="s">
        <v>110</v>
      </c>
      <c r="I4" s="471" t="s">
        <v>3</v>
      </c>
      <c r="J4" s="471" t="s">
        <v>2</v>
      </c>
      <c r="K4" s="472" t="s">
        <v>4</v>
      </c>
      <c r="L4" s="472" t="s">
        <v>110</v>
      </c>
      <c r="M4" s="472" t="s">
        <v>3</v>
      </c>
      <c r="N4" s="472" t="s">
        <v>2</v>
      </c>
      <c r="O4" s="472" t="s">
        <v>4</v>
      </c>
      <c r="P4" s="473" t="s">
        <v>110</v>
      </c>
      <c r="Q4" s="473" t="s">
        <v>3</v>
      </c>
      <c r="R4" s="473" t="s">
        <v>2</v>
      </c>
      <c r="S4" s="473" t="s">
        <v>4</v>
      </c>
      <c r="T4" s="473" t="s">
        <v>110</v>
      </c>
      <c r="U4" s="473" t="s">
        <v>3</v>
      </c>
      <c r="V4" s="473" t="s">
        <v>2</v>
      </c>
      <c r="W4" s="473" t="s">
        <v>4</v>
      </c>
      <c r="X4" s="472" t="s">
        <v>110</v>
      </c>
      <c r="Y4" s="472" t="s">
        <v>3</v>
      </c>
      <c r="Z4" s="472" t="s">
        <v>2</v>
      </c>
      <c r="AA4" s="472" t="s">
        <v>4</v>
      </c>
      <c r="AD4" s="430"/>
      <c r="AE4" s="438"/>
      <c r="AF4" s="438"/>
      <c r="AG4" s="438"/>
      <c r="AH4" s="438"/>
      <c r="AI4" s="438"/>
      <c r="AJ4" s="438"/>
      <c r="AK4" s="430"/>
      <c r="AL4" s="434"/>
      <c r="AM4" s="435"/>
      <c r="AN4" s="435"/>
      <c r="AO4" s="435"/>
      <c r="AP4" s="434"/>
      <c r="AQ4" s="435"/>
      <c r="AR4" s="435"/>
      <c r="AS4" s="435"/>
      <c r="AT4" s="434"/>
      <c r="AU4" s="435"/>
      <c r="AV4" s="435"/>
      <c r="AW4" s="435"/>
      <c r="AX4" s="434"/>
      <c r="AY4" s="435"/>
      <c r="AZ4" s="435"/>
      <c r="BA4" s="435"/>
    </row>
    <row r="5" spans="1:53" ht="64.5" customHeight="1" x14ac:dyDescent="0.2">
      <c r="A5" s="491"/>
      <c r="B5" s="492" t="s">
        <v>338</v>
      </c>
      <c r="C5" s="493"/>
      <c r="D5" s="530">
        <f>E5+F5+G5</f>
        <v>239921.09999999998</v>
      </c>
      <c r="E5" s="530">
        <f>I5+M5+Q5+U5+Y5</f>
        <v>0</v>
      </c>
      <c r="F5" s="530">
        <f>J5+N5+R5+V5+Z5</f>
        <v>0</v>
      </c>
      <c r="G5" s="530">
        <f>K5+O5+S5+W5+AA5</f>
        <v>239921.09999999998</v>
      </c>
      <c r="H5" s="530">
        <f>I5+J5+K5</f>
        <v>87282.7</v>
      </c>
      <c r="I5" s="530">
        <f t="shared" ref="I5:J5" si="0">I7+I13+I19+I20+I21</f>
        <v>0</v>
      </c>
      <c r="J5" s="530">
        <f t="shared" si="0"/>
        <v>0</v>
      </c>
      <c r="K5" s="530">
        <f>K7+K13+K19+K20+K21</f>
        <v>87282.7</v>
      </c>
      <c r="L5" s="530">
        <f>M5+N5+O5</f>
        <v>68849.2</v>
      </c>
      <c r="M5" s="530">
        <f t="shared" ref="M5:N5" si="1">M7+M13+M19+M20+M21</f>
        <v>0</v>
      </c>
      <c r="N5" s="530">
        <f t="shared" si="1"/>
        <v>0</v>
      </c>
      <c r="O5" s="530">
        <f>O7+O13+O19+O20+O21</f>
        <v>68849.2</v>
      </c>
      <c r="P5" s="530">
        <f>Q5+R5+S5</f>
        <v>83789.2</v>
      </c>
      <c r="Q5" s="530">
        <f t="shared" ref="Q5:R5" si="2">Q7+Q13+Q19+Q20+Q21</f>
        <v>0</v>
      </c>
      <c r="R5" s="530">
        <f t="shared" si="2"/>
        <v>0</v>
      </c>
      <c r="S5" s="530">
        <f>S7+S13+S19+S20+S21</f>
        <v>83789.2</v>
      </c>
      <c r="T5" s="494">
        <f>U5+V5+W5</f>
        <v>0</v>
      </c>
      <c r="U5" s="494">
        <f t="shared" ref="U5:V5" si="3">U7+U13+U19+U20+U21</f>
        <v>0</v>
      </c>
      <c r="V5" s="494">
        <f t="shared" si="3"/>
        <v>0</v>
      </c>
      <c r="W5" s="494">
        <f>W7+W13+W19+W20+W21</f>
        <v>0</v>
      </c>
      <c r="X5" s="494">
        <f>Y5+Z5+AA5</f>
        <v>0</v>
      </c>
      <c r="Y5" s="494">
        <f t="shared" ref="Y5:Z5" si="4">Y7+Y13+Y19+Y20+Y21</f>
        <v>0</v>
      </c>
      <c r="Z5" s="494">
        <f t="shared" si="4"/>
        <v>0</v>
      </c>
      <c r="AA5" s="494">
        <f>AA7+AA13+AA19+AA20+AA21</f>
        <v>0</v>
      </c>
      <c r="AD5" s="430"/>
      <c r="AE5" s="430"/>
      <c r="AF5" s="430"/>
      <c r="AG5" s="430"/>
      <c r="AH5" s="430"/>
      <c r="AI5" s="430"/>
      <c r="AJ5" s="430"/>
      <c r="AK5" s="430"/>
      <c r="AL5" s="430"/>
      <c r="AM5" s="430"/>
      <c r="AN5" s="430"/>
      <c r="AO5" s="430"/>
      <c r="AP5" s="430"/>
      <c r="AQ5" s="430"/>
      <c r="AR5" s="430"/>
      <c r="AS5" s="430"/>
      <c r="AT5" s="430"/>
      <c r="AU5" s="430"/>
      <c r="AV5" s="430"/>
      <c r="AW5" s="430"/>
      <c r="AX5" s="430"/>
      <c r="AY5" s="430"/>
      <c r="AZ5" s="430"/>
      <c r="BA5" s="430"/>
    </row>
    <row r="6" spans="1:53" ht="25.5" customHeight="1" x14ac:dyDescent="0.2">
      <c r="A6" s="495"/>
      <c r="B6" s="714" t="s">
        <v>419</v>
      </c>
      <c r="C6" s="715"/>
      <c r="D6" s="715"/>
      <c r="E6" s="715"/>
      <c r="F6" s="715"/>
      <c r="G6" s="715"/>
      <c r="H6" s="715"/>
      <c r="I6" s="715"/>
      <c r="J6" s="715"/>
      <c r="K6" s="715"/>
      <c r="L6" s="715"/>
      <c r="M6" s="715"/>
      <c r="N6" s="715"/>
      <c r="O6" s="715"/>
      <c r="P6" s="715"/>
      <c r="Q6" s="715"/>
      <c r="R6" s="715"/>
      <c r="S6" s="715"/>
      <c r="T6" s="715"/>
      <c r="U6" s="715"/>
      <c r="V6" s="715"/>
      <c r="W6" s="715"/>
      <c r="X6" s="715"/>
      <c r="Y6" s="715"/>
      <c r="Z6" s="715"/>
      <c r="AA6" s="716"/>
      <c r="AB6" s="420"/>
      <c r="AC6" s="420"/>
      <c r="AD6" s="439"/>
      <c r="AE6" s="439"/>
      <c r="AF6" s="430"/>
      <c r="AG6" s="430"/>
      <c r="AH6" s="430"/>
      <c r="AI6" s="430"/>
      <c r="AJ6" s="430"/>
      <c r="AK6" s="430"/>
      <c r="AL6" s="430"/>
      <c r="AM6" s="430"/>
      <c r="AN6" s="430"/>
      <c r="AO6" s="430"/>
      <c r="AP6" s="430"/>
      <c r="AQ6" s="430"/>
      <c r="AR6" s="430"/>
      <c r="AS6" s="430"/>
      <c r="AT6" s="430"/>
      <c r="AU6" s="430"/>
      <c r="AV6" s="430"/>
      <c r="AW6" s="430"/>
      <c r="AX6" s="430"/>
      <c r="AY6" s="430"/>
      <c r="AZ6" s="430"/>
      <c r="BA6" s="430"/>
    </row>
    <row r="7" spans="1:53" s="88" customFormat="1" ht="81" customHeight="1" x14ac:dyDescent="0.2">
      <c r="A7" s="461" t="s">
        <v>339</v>
      </c>
      <c r="B7" s="462" t="s">
        <v>461</v>
      </c>
      <c r="C7" s="10"/>
      <c r="D7" s="565">
        <f>E7+F7+G7</f>
        <v>205779.09999999998</v>
      </c>
      <c r="E7" s="565">
        <f t="shared" ref="E7:F21" si="5">I7+M7+Q7+U7+Y7</f>
        <v>0</v>
      </c>
      <c r="F7" s="565">
        <f t="shared" si="5"/>
        <v>0</v>
      </c>
      <c r="G7" s="565">
        <f>K7+O7+S7+W7+AA7</f>
        <v>205779.09999999998</v>
      </c>
      <c r="H7" s="565">
        <f>I7+J7+K7</f>
        <v>68010.7</v>
      </c>
      <c r="I7" s="565"/>
      <c r="J7" s="565"/>
      <c r="K7" s="565">
        <f>K8+K9+K10+K11+K12</f>
        <v>68010.7</v>
      </c>
      <c r="L7" s="565">
        <f>M7+N7+O7</f>
        <v>68849.2</v>
      </c>
      <c r="M7" s="565"/>
      <c r="N7" s="565"/>
      <c r="O7" s="565">
        <f>O8+O9+O10+O11+O12</f>
        <v>68849.2</v>
      </c>
      <c r="P7" s="565">
        <f>Q7+R7+S7</f>
        <v>68919.199999999997</v>
      </c>
      <c r="Q7" s="565">
        <f t="shared" ref="Q7:R7" si="6">Q8+Q9+Q10+Q12</f>
        <v>0</v>
      </c>
      <c r="R7" s="565">
        <f t="shared" si="6"/>
        <v>0</v>
      </c>
      <c r="S7" s="565">
        <f>S8+S9+S10+S11+S12</f>
        <v>68919.199999999997</v>
      </c>
      <c r="T7" s="454">
        <f>U7+V7+W7</f>
        <v>0</v>
      </c>
      <c r="U7" s="454">
        <f t="shared" ref="U7:V7" si="7">U8+U10+U11+U12</f>
        <v>0</v>
      </c>
      <c r="V7" s="454">
        <f t="shared" si="7"/>
        <v>0</v>
      </c>
      <c r="W7" s="454">
        <f>W8+W10+W11+W12</f>
        <v>0</v>
      </c>
      <c r="X7" s="454">
        <f>Y7+Z7+AA7</f>
        <v>0</v>
      </c>
      <c r="Y7" s="454">
        <f t="shared" ref="Y7:Z7" si="8">Y8+Y10+Y11+Y12</f>
        <v>0</v>
      </c>
      <c r="Z7" s="454">
        <f t="shared" si="8"/>
        <v>0</v>
      </c>
      <c r="AA7" s="454">
        <f>AA8+AA10+AA11+AA12</f>
        <v>0</v>
      </c>
      <c r="AD7" s="458"/>
      <c r="AE7" s="458"/>
      <c r="AF7" s="458"/>
      <c r="AG7" s="458"/>
      <c r="AH7" s="458"/>
      <c r="AI7" s="458"/>
      <c r="AJ7" s="458"/>
      <c r="AK7" s="458"/>
      <c r="AL7" s="458"/>
      <c r="AM7" s="458"/>
      <c r="AN7" s="458"/>
      <c r="AO7" s="458"/>
      <c r="AP7" s="458"/>
      <c r="AQ7" s="458"/>
      <c r="AR7" s="458"/>
      <c r="AS7" s="458"/>
      <c r="AT7" s="458"/>
      <c r="AU7" s="458"/>
      <c r="AV7" s="458"/>
      <c r="AW7" s="458"/>
      <c r="AX7" s="458"/>
      <c r="AY7" s="458"/>
      <c r="AZ7" s="458"/>
      <c r="BA7" s="458"/>
    </row>
    <row r="8" spans="1:53" s="88" customFormat="1" ht="63.75" customHeight="1" x14ac:dyDescent="0.2">
      <c r="A8" s="448" t="s">
        <v>389</v>
      </c>
      <c r="B8" s="10" t="s">
        <v>177</v>
      </c>
      <c r="C8" s="10" t="s">
        <v>341</v>
      </c>
      <c r="D8" s="527">
        <f>E8+F8+G8</f>
        <v>36321</v>
      </c>
      <c r="E8" s="527">
        <f t="shared" si="5"/>
        <v>0</v>
      </c>
      <c r="F8" s="527">
        <f t="shared" si="5"/>
        <v>0</v>
      </c>
      <c r="G8" s="527">
        <f>K8+O8+S8+W8+AA8</f>
        <v>36321</v>
      </c>
      <c r="H8" s="527">
        <f>I8+J8+K8</f>
        <v>11788</v>
      </c>
      <c r="I8" s="527"/>
      <c r="J8" s="527"/>
      <c r="K8" s="527">
        <v>11788</v>
      </c>
      <c r="L8" s="527">
        <f>M8+N8+O8</f>
        <v>12266.5</v>
      </c>
      <c r="M8" s="527"/>
      <c r="N8" s="527"/>
      <c r="O8" s="529">
        <v>12266.5</v>
      </c>
      <c r="P8" s="527">
        <f>Q8+R8+S8</f>
        <v>12266.5</v>
      </c>
      <c r="Q8" s="527"/>
      <c r="R8" s="527"/>
      <c r="S8" s="527">
        <v>12266.5</v>
      </c>
      <c r="T8" s="454">
        <f>U8+V8+W8</f>
        <v>0</v>
      </c>
      <c r="U8" s="454"/>
      <c r="V8" s="454"/>
      <c r="W8" s="454"/>
      <c r="X8" s="454">
        <f>Y8+Z8+AA8</f>
        <v>0</v>
      </c>
      <c r="Y8" s="454"/>
      <c r="Z8" s="454"/>
      <c r="AA8" s="454"/>
      <c r="AD8" s="458"/>
      <c r="AE8" s="533"/>
      <c r="AF8" s="533"/>
      <c r="AG8" s="458"/>
      <c r="AH8" s="458"/>
      <c r="AI8" s="458"/>
      <c r="AJ8" s="458"/>
      <c r="AK8" s="458"/>
      <c r="AL8" s="458"/>
      <c r="AM8" s="458"/>
      <c r="AN8" s="458"/>
      <c r="AO8" s="458"/>
      <c r="AP8" s="458"/>
      <c r="AQ8" s="458"/>
      <c r="AR8" s="458"/>
      <c r="AS8" s="458"/>
      <c r="AT8" s="458"/>
      <c r="AU8" s="458"/>
      <c r="AV8" s="458"/>
      <c r="AW8" s="458"/>
      <c r="AX8" s="458"/>
      <c r="AY8" s="458"/>
      <c r="AZ8" s="458"/>
      <c r="BA8" s="458"/>
    </row>
    <row r="9" spans="1:53" s="88" customFormat="1" ht="66.75" customHeight="1" x14ac:dyDescent="0.2">
      <c r="A9" s="448" t="s">
        <v>388</v>
      </c>
      <c r="B9" s="10" t="s">
        <v>438</v>
      </c>
      <c r="C9" s="10" t="s">
        <v>341</v>
      </c>
      <c r="D9" s="527">
        <f>E9+F9+G9</f>
        <v>9122.0999999999985</v>
      </c>
      <c r="E9" s="527">
        <f t="shared" si="5"/>
        <v>0</v>
      </c>
      <c r="F9" s="527">
        <f t="shared" si="5"/>
        <v>0</v>
      </c>
      <c r="G9" s="527">
        <f>K9+O9+S9+W9+AA9</f>
        <v>9122.0999999999985</v>
      </c>
      <c r="H9" s="527">
        <f>I9+J9+K9</f>
        <v>3040.7</v>
      </c>
      <c r="I9" s="527"/>
      <c r="J9" s="527"/>
      <c r="K9" s="527">
        <v>3040.7</v>
      </c>
      <c r="L9" s="527">
        <f>M9+N9+O9</f>
        <v>3040.7</v>
      </c>
      <c r="M9" s="527"/>
      <c r="N9" s="527"/>
      <c r="O9" s="529">
        <v>3040.7</v>
      </c>
      <c r="P9" s="527">
        <f>Q9+R9+S9</f>
        <v>3040.7</v>
      </c>
      <c r="Q9" s="527"/>
      <c r="R9" s="527"/>
      <c r="S9" s="527">
        <v>3040.7</v>
      </c>
      <c r="T9" s="454"/>
      <c r="U9" s="454"/>
      <c r="V9" s="454"/>
      <c r="W9" s="454"/>
      <c r="X9" s="454"/>
      <c r="Y9" s="454"/>
      <c r="Z9" s="454"/>
      <c r="AA9" s="454"/>
      <c r="AD9" s="458"/>
      <c r="AE9" s="533"/>
      <c r="AF9" s="533"/>
      <c r="AG9" s="458"/>
      <c r="AH9" s="458"/>
      <c r="AI9" s="458"/>
      <c r="AJ9" s="458"/>
      <c r="AK9" s="458"/>
      <c r="AL9" s="458"/>
      <c r="AM9" s="458"/>
      <c r="AN9" s="458"/>
      <c r="AO9" s="458"/>
      <c r="AP9" s="458"/>
      <c r="AQ9" s="458"/>
      <c r="AR9" s="458"/>
      <c r="AS9" s="458"/>
      <c r="AT9" s="458"/>
      <c r="AU9" s="458"/>
      <c r="AV9" s="458"/>
      <c r="AW9" s="458"/>
      <c r="AX9" s="458"/>
      <c r="AY9" s="458"/>
      <c r="AZ9" s="458"/>
      <c r="BA9" s="458"/>
    </row>
    <row r="10" spans="1:53" s="88" customFormat="1" ht="72" customHeight="1" x14ac:dyDescent="0.2">
      <c r="A10" s="448" t="s">
        <v>390</v>
      </c>
      <c r="B10" s="10" t="s">
        <v>437</v>
      </c>
      <c r="C10" s="10" t="s">
        <v>342</v>
      </c>
      <c r="D10" s="527">
        <f t="shared" ref="D10:D12" si="9">E10+F10+G10</f>
        <v>160141</v>
      </c>
      <c r="E10" s="527">
        <f t="shared" si="5"/>
        <v>0</v>
      </c>
      <c r="F10" s="527">
        <f t="shared" si="5"/>
        <v>0</v>
      </c>
      <c r="G10" s="527">
        <f t="shared" ref="G10:G18" si="10">K10+O10+S10+W10+AA10</f>
        <v>160141</v>
      </c>
      <c r="H10" s="527">
        <f t="shared" ref="H10:H18" si="11">I10+J10+K10</f>
        <v>53057</v>
      </c>
      <c r="I10" s="527"/>
      <c r="J10" s="527"/>
      <c r="K10" s="529">
        <f>50766+2291</f>
        <v>53057</v>
      </c>
      <c r="L10" s="527">
        <f t="shared" ref="L10:L12" si="12">M10+N10+O10</f>
        <v>53542</v>
      </c>
      <c r="M10" s="527"/>
      <c r="N10" s="527"/>
      <c r="O10" s="529">
        <f>51251+2291</f>
        <v>53542</v>
      </c>
      <c r="P10" s="527">
        <f t="shared" ref="P10:P12" si="13">Q10+R10+S10</f>
        <v>53542</v>
      </c>
      <c r="Q10" s="527"/>
      <c r="R10" s="527"/>
      <c r="S10" s="527">
        <f>51251+2291</f>
        <v>53542</v>
      </c>
      <c r="T10" s="454">
        <f t="shared" ref="T10:T12" si="14">U10+V10+W10</f>
        <v>0</v>
      </c>
      <c r="U10" s="454"/>
      <c r="V10" s="454"/>
      <c r="W10" s="454"/>
      <c r="X10" s="454">
        <f t="shared" ref="X10:X12" si="15">Y10+Z10+AA10</f>
        <v>0</v>
      </c>
      <c r="Y10" s="454"/>
      <c r="Z10" s="454"/>
      <c r="AA10" s="454"/>
      <c r="AD10" s="458"/>
      <c r="AE10" s="533"/>
      <c r="AF10" s="533"/>
      <c r="AG10" s="458"/>
      <c r="AH10" s="458"/>
      <c r="AI10" s="458"/>
      <c r="AJ10" s="458"/>
      <c r="AK10" s="458"/>
      <c r="AL10" s="458"/>
      <c r="AM10" s="458"/>
      <c r="AN10" s="458"/>
      <c r="AO10" s="458"/>
      <c r="AP10" s="458"/>
      <c r="AQ10" s="458"/>
      <c r="AR10" s="458"/>
      <c r="AS10" s="458"/>
      <c r="AT10" s="458"/>
      <c r="AU10" s="458"/>
      <c r="AV10" s="458"/>
      <c r="AW10" s="458"/>
      <c r="AX10" s="458"/>
      <c r="AY10" s="458"/>
      <c r="AZ10" s="458"/>
      <c r="BA10" s="458"/>
    </row>
    <row r="11" spans="1:53" s="88" customFormat="1" ht="42.75" customHeight="1" x14ac:dyDescent="0.2">
      <c r="A11" s="448" t="s">
        <v>391</v>
      </c>
      <c r="B11" s="10" t="s">
        <v>343</v>
      </c>
      <c r="C11" s="10" t="s">
        <v>342</v>
      </c>
      <c r="D11" s="527">
        <f t="shared" si="9"/>
        <v>125</v>
      </c>
      <c r="E11" s="527">
        <f t="shared" si="5"/>
        <v>0</v>
      </c>
      <c r="F11" s="527">
        <f t="shared" si="5"/>
        <v>0</v>
      </c>
      <c r="G11" s="527">
        <f t="shared" si="10"/>
        <v>125</v>
      </c>
      <c r="H11" s="527">
        <f t="shared" si="11"/>
        <v>125</v>
      </c>
      <c r="I11" s="527"/>
      <c r="J11" s="527"/>
      <c r="K11" s="527">
        <v>125</v>
      </c>
      <c r="L11" s="527">
        <f t="shared" si="12"/>
        <v>0</v>
      </c>
      <c r="M11" s="527"/>
      <c r="N11" s="527"/>
      <c r="O11" s="527"/>
      <c r="P11" s="527">
        <f t="shared" si="13"/>
        <v>0</v>
      </c>
      <c r="Q11" s="527"/>
      <c r="R11" s="527"/>
      <c r="S11" s="527"/>
      <c r="T11" s="454">
        <f t="shared" si="14"/>
        <v>0</v>
      </c>
      <c r="U11" s="454"/>
      <c r="V11" s="454"/>
      <c r="W11" s="454"/>
      <c r="X11" s="454">
        <f t="shared" si="15"/>
        <v>0</v>
      </c>
      <c r="Y11" s="454"/>
      <c r="Z11" s="454"/>
      <c r="AA11" s="454"/>
      <c r="AD11" s="458"/>
      <c r="AE11" s="533"/>
      <c r="AF11" s="533"/>
      <c r="AG11" s="458"/>
      <c r="AH11" s="458"/>
      <c r="AI11" s="458"/>
      <c r="AJ11" s="458"/>
      <c r="AK11" s="458"/>
      <c r="AL11" s="458"/>
      <c r="AM11" s="458"/>
      <c r="AN11" s="458"/>
      <c r="AO11" s="458"/>
      <c r="AP11" s="458"/>
      <c r="AQ11" s="458"/>
      <c r="AR11" s="458"/>
      <c r="AS11" s="458"/>
      <c r="AT11" s="458"/>
      <c r="AU11" s="458"/>
      <c r="AV11" s="458"/>
      <c r="AW11" s="458"/>
      <c r="AX11" s="458"/>
      <c r="AY11" s="458"/>
      <c r="AZ11" s="458"/>
      <c r="BA11" s="458"/>
    </row>
    <row r="12" spans="1:53" s="88" customFormat="1" ht="38.25" customHeight="1" x14ac:dyDescent="0.2">
      <c r="A12" s="448" t="s">
        <v>439</v>
      </c>
      <c r="B12" s="10" t="s">
        <v>344</v>
      </c>
      <c r="C12" s="10" t="s">
        <v>342</v>
      </c>
      <c r="D12" s="527">
        <f t="shared" si="9"/>
        <v>70</v>
      </c>
      <c r="E12" s="527">
        <f t="shared" si="5"/>
        <v>0</v>
      </c>
      <c r="F12" s="527">
        <f t="shared" si="5"/>
        <v>0</v>
      </c>
      <c r="G12" s="527">
        <f t="shared" si="10"/>
        <v>70</v>
      </c>
      <c r="H12" s="527">
        <f t="shared" si="11"/>
        <v>0</v>
      </c>
      <c r="I12" s="527"/>
      <c r="J12" s="527"/>
      <c r="K12" s="527"/>
      <c r="L12" s="527">
        <f t="shared" si="12"/>
        <v>0</v>
      </c>
      <c r="M12" s="527"/>
      <c r="N12" s="527"/>
      <c r="O12" s="527">
        <v>0</v>
      </c>
      <c r="P12" s="527">
        <f t="shared" si="13"/>
        <v>70</v>
      </c>
      <c r="Q12" s="527"/>
      <c r="R12" s="527"/>
      <c r="S12" s="527">
        <v>70</v>
      </c>
      <c r="T12" s="454">
        <f t="shared" si="14"/>
        <v>0</v>
      </c>
      <c r="U12" s="454"/>
      <c r="V12" s="454"/>
      <c r="W12" s="454"/>
      <c r="X12" s="454">
        <f t="shared" si="15"/>
        <v>0</v>
      </c>
      <c r="Y12" s="454"/>
      <c r="Z12" s="454"/>
      <c r="AA12" s="454"/>
      <c r="AD12" s="458"/>
      <c r="AE12" s="533"/>
      <c r="AF12" s="533"/>
      <c r="AG12" s="458"/>
      <c r="AH12" s="458"/>
      <c r="AI12" s="458"/>
      <c r="AJ12" s="458"/>
      <c r="AK12" s="458"/>
      <c r="AL12" s="458"/>
      <c r="AM12" s="458"/>
      <c r="AN12" s="458"/>
      <c r="AO12" s="458"/>
      <c r="AP12" s="458"/>
      <c r="AQ12" s="458"/>
      <c r="AR12" s="458"/>
      <c r="AS12" s="458"/>
      <c r="AT12" s="458"/>
      <c r="AU12" s="458"/>
      <c r="AV12" s="458"/>
      <c r="AW12" s="458"/>
      <c r="AX12" s="458"/>
      <c r="AY12" s="458"/>
      <c r="AZ12" s="458"/>
      <c r="BA12" s="458"/>
    </row>
    <row r="13" spans="1:53" s="88" customFormat="1" ht="55.5" customHeight="1" x14ac:dyDescent="0.2">
      <c r="A13" s="461" t="s">
        <v>345</v>
      </c>
      <c r="B13" s="463" t="s">
        <v>346</v>
      </c>
      <c r="C13" s="10"/>
      <c r="D13" s="565">
        <f>E13+F13+G13</f>
        <v>1695</v>
      </c>
      <c r="E13" s="565">
        <f t="shared" si="5"/>
        <v>0</v>
      </c>
      <c r="F13" s="565">
        <f t="shared" si="5"/>
        <v>0</v>
      </c>
      <c r="G13" s="565">
        <f>K13+O13+S13+W13+AA13</f>
        <v>1695</v>
      </c>
      <c r="H13" s="565">
        <f>I13+J13+K13</f>
        <v>1010</v>
      </c>
      <c r="I13" s="565"/>
      <c r="J13" s="565"/>
      <c r="K13" s="565">
        <f>K14+K15+K17+K18</f>
        <v>1010</v>
      </c>
      <c r="L13" s="565">
        <f>M13+N13+O13</f>
        <v>0</v>
      </c>
      <c r="M13" s="565"/>
      <c r="N13" s="565"/>
      <c r="O13" s="565">
        <f>O14+O15+O17+O18</f>
        <v>0</v>
      </c>
      <c r="P13" s="565">
        <f>Q13+R13+S13</f>
        <v>685</v>
      </c>
      <c r="Q13" s="565">
        <f t="shared" ref="Q13:R13" si="16">Q14+Q15+Q17+Q18</f>
        <v>0</v>
      </c>
      <c r="R13" s="565">
        <f t="shared" si="16"/>
        <v>0</v>
      </c>
      <c r="S13" s="565">
        <f>S14+S15+S17+S18</f>
        <v>685</v>
      </c>
      <c r="T13" s="454">
        <f>U13+V13+W13</f>
        <v>0</v>
      </c>
      <c r="U13" s="454">
        <f t="shared" ref="U13:V13" si="17">U14+U15+U17+U18</f>
        <v>0</v>
      </c>
      <c r="V13" s="454">
        <f t="shared" si="17"/>
        <v>0</v>
      </c>
      <c r="W13" s="454">
        <f>W14+W15+W17+W18</f>
        <v>0</v>
      </c>
      <c r="X13" s="454">
        <f>Y13+Z13+AA13</f>
        <v>0</v>
      </c>
      <c r="Y13" s="454">
        <f t="shared" ref="Y13:Z13" si="18">Y14+Y15+Y17+Y18</f>
        <v>0</v>
      </c>
      <c r="Z13" s="454">
        <f t="shared" si="18"/>
        <v>0</v>
      </c>
      <c r="AA13" s="454">
        <f>AA14+AA15+AA17+AA18</f>
        <v>0</v>
      </c>
      <c r="AD13" s="458"/>
      <c r="AE13" s="533"/>
      <c r="AF13" s="533"/>
      <c r="AG13" s="458"/>
      <c r="AH13" s="458"/>
      <c r="AI13" s="458"/>
      <c r="AJ13" s="458"/>
      <c r="AK13" s="458"/>
      <c r="AL13" s="458"/>
      <c r="AM13" s="458"/>
      <c r="AN13" s="458"/>
      <c r="AO13" s="458"/>
      <c r="AP13" s="458"/>
      <c r="AQ13" s="458"/>
      <c r="AR13" s="458"/>
      <c r="AS13" s="458"/>
      <c r="AT13" s="458"/>
      <c r="AU13" s="458"/>
      <c r="AV13" s="458"/>
      <c r="AW13" s="458"/>
      <c r="AX13" s="458"/>
      <c r="AY13" s="458"/>
      <c r="AZ13" s="458"/>
      <c r="BA13" s="458"/>
    </row>
    <row r="14" spans="1:53" s="88" customFormat="1" ht="55.5" customHeight="1" x14ac:dyDescent="0.2">
      <c r="A14" s="448" t="s">
        <v>350</v>
      </c>
      <c r="B14" s="447" t="s">
        <v>401</v>
      </c>
      <c r="C14" s="10" t="s">
        <v>332</v>
      </c>
      <c r="D14" s="527">
        <f>E14+F14+G14</f>
        <v>370</v>
      </c>
      <c r="E14" s="527">
        <f t="shared" si="5"/>
        <v>0</v>
      </c>
      <c r="F14" s="527">
        <f t="shared" si="5"/>
        <v>0</v>
      </c>
      <c r="G14" s="527">
        <f t="shared" si="10"/>
        <v>370</v>
      </c>
      <c r="H14" s="527">
        <f t="shared" si="11"/>
        <v>185</v>
      </c>
      <c r="I14" s="527"/>
      <c r="J14" s="527"/>
      <c r="K14" s="527">
        <v>185</v>
      </c>
      <c r="L14" s="527">
        <f t="shared" ref="L14:L18" si="19">M14+N14+O14</f>
        <v>0</v>
      </c>
      <c r="M14" s="527">
        <v>0</v>
      </c>
      <c r="N14" s="527">
        <v>0</v>
      </c>
      <c r="O14" s="527">
        <v>0</v>
      </c>
      <c r="P14" s="527">
        <f t="shared" ref="P14:P18" si="20">Q14+R14+S14</f>
        <v>185</v>
      </c>
      <c r="Q14" s="527"/>
      <c r="R14" s="527"/>
      <c r="S14" s="527">
        <v>185</v>
      </c>
      <c r="T14" s="454">
        <f t="shared" ref="T14:T18" si="21">U14+V14+W14</f>
        <v>0</v>
      </c>
      <c r="U14" s="454"/>
      <c r="V14" s="454"/>
      <c r="W14" s="457"/>
      <c r="X14" s="454">
        <f t="shared" ref="X14:X18" si="22">Y14+Z14+AA14</f>
        <v>0</v>
      </c>
      <c r="Y14" s="454"/>
      <c r="Z14" s="454"/>
      <c r="AA14" s="454"/>
      <c r="AD14" s="458"/>
      <c r="AE14" s="533"/>
      <c r="AF14" s="533"/>
      <c r="AG14" s="458"/>
      <c r="AH14" s="458"/>
      <c r="AI14" s="458"/>
      <c r="AJ14" s="458"/>
      <c r="AK14" s="458"/>
      <c r="AL14" s="458"/>
      <c r="AM14" s="458"/>
      <c r="AN14" s="458"/>
      <c r="AO14" s="458"/>
      <c r="AP14" s="458"/>
      <c r="AQ14" s="458"/>
      <c r="AR14" s="458"/>
      <c r="AS14" s="458"/>
      <c r="AT14" s="458"/>
      <c r="AU14" s="458"/>
      <c r="AV14" s="458"/>
      <c r="AW14" s="458"/>
      <c r="AX14" s="458"/>
      <c r="AY14" s="458"/>
      <c r="AZ14" s="458"/>
      <c r="BA14" s="458"/>
    </row>
    <row r="15" spans="1:53" s="88" customFormat="1" ht="65.25" customHeight="1" x14ac:dyDescent="0.3">
      <c r="A15" s="448" t="s">
        <v>347</v>
      </c>
      <c r="B15" s="447" t="s">
        <v>385</v>
      </c>
      <c r="C15" s="10" t="s">
        <v>182</v>
      </c>
      <c r="D15" s="527">
        <f t="shared" ref="D15:D18" si="23">E15+F15+G15</f>
        <v>485</v>
      </c>
      <c r="E15" s="527">
        <f t="shared" si="5"/>
        <v>0</v>
      </c>
      <c r="F15" s="527">
        <f t="shared" si="5"/>
        <v>0</v>
      </c>
      <c r="G15" s="527">
        <f t="shared" si="10"/>
        <v>485</v>
      </c>
      <c r="H15" s="527">
        <f t="shared" si="11"/>
        <v>305</v>
      </c>
      <c r="I15" s="527"/>
      <c r="J15" s="527"/>
      <c r="K15" s="527">
        <f>180+25+K16</f>
        <v>305</v>
      </c>
      <c r="L15" s="527">
        <f t="shared" si="19"/>
        <v>0</v>
      </c>
      <c r="M15" s="527"/>
      <c r="N15" s="527"/>
      <c r="O15" s="527"/>
      <c r="P15" s="527">
        <f t="shared" si="20"/>
        <v>180</v>
      </c>
      <c r="Q15" s="527"/>
      <c r="R15" s="527"/>
      <c r="S15" s="527">
        <v>180</v>
      </c>
      <c r="T15" s="454">
        <f t="shared" si="21"/>
        <v>0</v>
      </c>
      <c r="U15" s="454"/>
      <c r="V15" s="454"/>
      <c r="W15" s="457"/>
      <c r="X15" s="454">
        <f t="shared" si="22"/>
        <v>0</v>
      </c>
      <c r="Y15" s="454"/>
      <c r="Z15" s="454"/>
      <c r="AA15" s="454"/>
      <c r="AD15" s="483"/>
      <c r="AE15" s="537"/>
      <c r="AF15" s="537"/>
      <c r="AG15" s="483"/>
      <c r="AH15" s="458"/>
      <c r="AI15" s="458"/>
      <c r="AJ15" s="458"/>
      <c r="AK15" s="458"/>
      <c r="AL15" s="458"/>
      <c r="AM15" s="458"/>
      <c r="AN15" s="458"/>
      <c r="AO15" s="458"/>
      <c r="AP15" s="458"/>
      <c r="AQ15" s="458"/>
      <c r="AR15" s="458"/>
      <c r="AS15" s="458"/>
      <c r="AT15" s="458"/>
      <c r="AU15" s="458"/>
      <c r="AV15" s="458"/>
      <c r="AW15" s="458"/>
      <c r="AX15" s="458"/>
      <c r="AY15" s="458"/>
      <c r="AZ15" s="458"/>
      <c r="BA15" s="458"/>
    </row>
    <row r="16" spans="1:53" s="88" customFormat="1" ht="111" customHeight="1" x14ac:dyDescent="0.3">
      <c r="A16" s="643" t="s">
        <v>537</v>
      </c>
      <c r="B16" s="645" t="s">
        <v>538</v>
      </c>
      <c r="C16" s="673" t="s">
        <v>182</v>
      </c>
      <c r="D16" s="527">
        <f t="shared" si="23"/>
        <v>100</v>
      </c>
      <c r="E16" s="527">
        <f t="shared" si="5"/>
        <v>0</v>
      </c>
      <c r="F16" s="527">
        <f t="shared" si="5"/>
        <v>0</v>
      </c>
      <c r="G16" s="527">
        <f t="shared" si="10"/>
        <v>100</v>
      </c>
      <c r="H16" s="527">
        <f t="shared" si="11"/>
        <v>100</v>
      </c>
      <c r="I16" s="527"/>
      <c r="J16" s="527"/>
      <c r="K16" s="527">
        <v>100</v>
      </c>
      <c r="L16" s="527">
        <f t="shared" si="19"/>
        <v>0</v>
      </c>
      <c r="M16" s="527"/>
      <c r="N16" s="527"/>
      <c r="O16" s="527"/>
      <c r="P16" s="527">
        <f t="shared" si="20"/>
        <v>0</v>
      </c>
      <c r="Q16" s="527"/>
      <c r="R16" s="527"/>
      <c r="S16" s="527"/>
      <c r="T16" s="454"/>
      <c r="U16" s="454"/>
      <c r="V16" s="454"/>
      <c r="W16" s="457"/>
      <c r="X16" s="454"/>
      <c r="Y16" s="454"/>
      <c r="Z16" s="454"/>
      <c r="AA16" s="454"/>
      <c r="AD16" s="483"/>
      <c r="AE16" s="537"/>
      <c r="AF16" s="537"/>
      <c r="AG16" s="483"/>
      <c r="AH16" s="458"/>
      <c r="AI16" s="458"/>
      <c r="AJ16" s="458"/>
      <c r="AK16" s="458"/>
      <c r="AL16" s="458"/>
      <c r="AM16" s="458"/>
      <c r="AN16" s="458"/>
      <c r="AO16" s="458"/>
      <c r="AP16" s="458"/>
      <c r="AQ16" s="458"/>
      <c r="AR16" s="458"/>
      <c r="AS16" s="458"/>
      <c r="AT16" s="458"/>
      <c r="AU16" s="458"/>
      <c r="AV16" s="458"/>
      <c r="AW16" s="458"/>
      <c r="AX16" s="458"/>
      <c r="AY16" s="458"/>
      <c r="AZ16" s="458"/>
      <c r="BA16" s="458"/>
    </row>
    <row r="17" spans="1:53" s="88" customFormat="1" ht="75.75" customHeight="1" x14ac:dyDescent="0.3">
      <c r="A17" s="448" t="s">
        <v>348</v>
      </c>
      <c r="B17" s="447" t="s">
        <v>386</v>
      </c>
      <c r="C17" s="10" t="s">
        <v>182</v>
      </c>
      <c r="D17" s="527">
        <f t="shared" si="23"/>
        <v>600</v>
      </c>
      <c r="E17" s="527">
        <f t="shared" si="5"/>
        <v>0</v>
      </c>
      <c r="F17" s="527">
        <f t="shared" si="5"/>
        <v>0</v>
      </c>
      <c r="G17" s="527">
        <f t="shared" si="10"/>
        <v>600</v>
      </c>
      <c r="H17" s="527">
        <f t="shared" si="11"/>
        <v>400</v>
      </c>
      <c r="I17" s="527"/>
      <c r="J17" s="527"/>
      <c r="K17" s="527">
        <v>400</v>
      </c>
      <c r="L17" s="527">
        <f t="shared" si="19"/>
        <v>0</v>
      </c>
      <c r="M17" s="527"/>
      <c r="N17" s="527"/>
      <c r="O17" s="527"/>
      <c r="P17" s="527">
        <f t="shared" si="20"/>
        <v>200</v>
      </c>
      <c r="Q17" s="527"/>
      <c r="R17" s="527"/>
      <c r="S17" s="527">
        <v>200</v>
      </c>
      <c r="T17" s="454">
        <f t="shared" si="21"/>
        <v>0</v>
      </c>
      <c r="U17" s="454"/>
      <c r="V17" s="454"/>
      <c r="W17" s="457"/>
      <c r="X17" s="454">
        <f t="shared" si="22"/>
        <v>0</v>
      </c>
      <c r="Y17" s="454"/>
      <c r="Z17" s="454"/>
      <c r="AA17" s="454"/>
      <c r="AD17" s="483"/>
      <c r="AE17" s="537"/>
      <c r="AF17" s="537"/>
      <c r="AG17" s="483"/>
      <c r="AH17" s="458"/>
      <c r="AI17" s="458"/>
      <c r="AJ17" s="458"/>
      <c r="AK17" s="458"/>
      <c r="AL17" s="458"/>
      <c r="AM17" s="458"/>
      <c r="AN17" s="458"/>
      <c r="AO17" s="458"/>
      <c r="AP17" s="458"/>
      <c r="AQ17" s="458"/>
      <c r="AR17" s="458"/>
      <c r="AS17" s="458"/>
      <c r="AT17" s="458"/>
      <c r="AU17" s="458"/>
      <c r="AV17" s="458"/>
      <c r="AW17" s="458"/>
      <c r="AX17" s="458"/>
      <c r="AY17" s="458"/>
      <c r="AZ17" s="458"/>
      <c r="BA17" s="458"/>
    </row>
    <row r="18" spans="1:53" s="88" customFormat="1" ht="57" customHeight="1" x14ac:dyDescent="0.3">
      <c r="A18" s="448" t="s">
        <v>349</v>
      </c>
      <c r="B18" s="447" t="s">
        <v>477</v>
      </c>
      <c r="C18" s="10" t="s">
        <v>332</v>
      </c>
      <c r="D18" s="527">
        <f t="shared" si="23"/>
        <v>240</v>
      </c>
      <c r="E18" s="527">
        <f t="shared" si="5"/>
        <v>0</v>
      </c>
      <c r="F18" s="527">
        <f t="shared" si="5"/>
        <v>0</v>
      </c>
      <c r="G18" s="527">
        <f t="shared" si="10"/>
        <v>240</v>
      </c>
      <c r="H18" s="527">
        <f t="shared" si="11"/>
        <v>120</v>
      </c>
      <c r="I18" s="527"/>
      <c r="J18" s="527"/>
      <c r="K18" s="527">
        <v>120</v>
      </c>
      <c r="L18" s="527">
        <f t="shared" si="19"/>
        <v>0</v>
      </c>
      <c r="M18" s="527"/>
      <c r="N18" s="527"/>
      <c r="O18" s="527">
        <v>0</v>
      </c>
      <c r="P18" s="527">
        <f t="shared" si="20"/>
        <v>120</v>
      </c>
      <c r="Q18" s="527"/>
      <c r="R18" s="527"/>
      <c r="S18" s="527">
        <v>120</v>
      </c>
      <c r="T18" s="454">
        <f t="shared" si="21"/>
        <v>0</v>
      </c>
      <c r="U18" s="454"/>
      <c r="V18" s="454"/>
      <c r="W18" s="457"/>
      <c r="X18" s="454">
        <f t="shared" si="22"/>
        <v>0</v>
      </c>
      <c r="Y18" s="454"/>
      <c r="Z18" s="454"/>
      <c r="AA18" s="454"/>
      <c r="AD18" s="483"/>
      <c r="AE18" s="537"/>
      <c r="AF18" s="537"/>
      <c r="AG18" s="483"/>
      <c r="AH18" s="458"/>
      <c r="AI18" s="458"/>
      <c r="AJ18" s="458"/>
      <c r="AK18" s="458"/>
      <c r="AL18" s="458"/>
      <c r="AM18" s="458"/>
      <c r="AN18" s="458"/>
      <c r="AO18" s="458"/>
      <c r="AP18" s="458"/>
      <c r="AQ18" s="458"/>
      <c r="AR18" s="458"/>
      <c r="AS18" s="458"/>
      <c r="AT18" s="458"/>
      <c r="AU18" s="458"/>
      <c r="AV18" s="458"/>
      <c r="AW18" s="458"/>
      <c r="AX18" s="458"/>
      <c r="AY18" s="458"/>
      <c r="AZ18" s="458"/>
      <c r="BA18" s="458"/>
    </row>
    <row r="19" spans="1:53" s="88" customFormat="1" ht="57.75" customHeight="1" x14ac:dyDescent="0.2">
      <c r="A19" s="461" t="s">
        <v>351</v>
      </c>
      <c r="B19" s="463" t="s">
        <v>352</v>
      </c>
      <c r="C19" s="10" t="s">
        <v>182</v>
      </c>
      <c r="D19" s="565">
        <f>E19+F19+G19</f>
        <v>524</v>
      </c>
      <c r="E19" s="565">
        <f t="shared" si="5"/>
        <v>0</v>
      </c>
      <c r="F19" s="565">
        <f t="shared" si="5"/>
        <v>0</v>
      </c>
      <c r="G19" s="565">
        <f>K19+O19+S19+W19+AA19</f>
        <v>524</v>
      </c>
      <c r="H19" s="565">
        <f>I19+J19+K19</f>
        <v>262</v>
      </c>
      <c r="I19" s="565"/>
      <c r="J19" s="565"/>
      <c r="K19" s="565">
        <v>262</v>
      </c>
      <c r="L19" s="565">
        <f>M19+N19+O19</f>
        <v>0</v>
      </c>
      <c r="M19" s="565"/>
      <c r="N19" s="565"/>
      <c r="O19" s="565"/>
      <c r="P19" s="565">
        <f>Q19+R19+S19</f>
        <v>262</v>
      </c>
      <c r="Q19" s="565"/>
      <c r="R19" s="565"/>
      <c r="S19" s="565">
        <v>262</v>
      </c>
      <c r="T19" s="454">
        <f>U19+V19+W19</f>
        <v>0</v>
      </c>
      <c r="U19" s="454"/>
      <c r="V19" s="454"/>
      <c r="W19" s="457">
        <v>0</v>
      </c>
      <c r="X19" s="454">
        <f>Y19+Z19+AA19</f>
        <v>0</v>
      </c>
      <c r="Y19" s="454"/>
      <c r="Z19" s="454"/>
      <c r="AA19" s="454">
        <v>0</v>
      </c>
      <c r="AD19" s="458"/>
      <c r="AE19" s="533"/>
      <c r="AF19" s="533"/>
      <c r="AG19" s="458"/>
      <c r="AH19" s="458"/>
      <c r="AI19" s="458"/>
      <c r="AJ19" s="458"/>
      <c r="AK19" s="458"/>
      <c r="AL19" s="458"/>
      <c r="AM19" s="458"/>
      <c r="AN19" s="458"/>
      <c r="AO19" s="458"/>
      <c r="AP19" s="458"/>
      <c r="AQ19" s="458"/>
      <c r="AR19" s="458"/>
      <c r="AS19" s="458"/>
      <c r="AT19" s="458"/>
      <c r="AU19" s="458"/>
      <c r="AV19" s="458"/>
      <c r="AW19" s="458"/>
      <c r="AX19" s="458"/>
      <c r="AY19" s="458"/>
      <c r="AZ19" s="458"/>
      <c r="BA19" s="458"/>
    </row>
    <row r="20" spans="1:53" s="88" customFormat="1" ht="51" customHeight="1" x14ac:dyDescent="0.2">
      <c r="A20" s="461" t="s">
        <v>353</v>
      </c>
      <c r="B20" s="463" t="s">
        <v>418</v>
      </c>
      <c r="C20" s="10" t="s">
        <v>340</v>
      </c>
      <c r="D20" s="565">
        <f>E20+F20+G20</f>
        <v>0</v>
      </c>
      <c r="E20" s="565">
        <f t="shared" si="5"/>
        <v>0</v>
      </c>
      <c r="F20" s="565">
        <f>J20+N20+R20+V20+Z20</f>
        <v>0</v>
      </c>
      <c r="G20" s="565">
        <f>K20+O20+S20+W20+AA20</f>
        <v>0</v>
      </c>
      <c r="H20" s="565">
        <f>I20+J20+K20</f>
        <v>0</v>
      </c>
      <c r="I20" s="565"/>
      <c r="J20" s="565"/>
      <c r="K20" s="565"/>
      <c r="L20" s="565">
        <f>M20+N20+O20</f>
        <v>0</v>
      </c>
      <c r="M20" s="565"/>
      <c r="N20" s="565"/>
      <c r="O20" s="565"/>
      <c r="P20" s="565">
        <f>Q20+R20+S20</f>
        <v>0</v>
      </c>
      <c r="Q20" s="565"/>
      <c r="R20" s="565"/>
      <c r="S20" s="565"/>
      <c r="T20" s="454">
        <f>U20+V20+W20</f>
        <v>0</v>
      </c>
      <c r="U20" s="454"/>
      <c r="V20" s="454"/>
      <c r="W20" s="457">
        <v>0</v>
      </c>
      <c r="X20" s="454">
        <f>Y20+Z20+AA20</f>
        <v>0</v>
      </c>
      <c r="Y20" s="454"/>
      <c r="Z20" s="454"/>
      <c r="AA20" s="454">
        <v>0</v>
      </c>
      <c r="AD20" s="458"/>
      <c r="AE20" s="533"/>
      <c r="AF20" s="533"/>
      <c r="AG20" s="458"/>
      <c r="AH20" s="458"/>
      <c r="AI20" s="458"/>
      <c r="AJ20" s="458"/>
      <c r="AK20" s="458"/>
      <c r="AL20" s="458"/>
      <c r="AM20" s="458"/>
      <c r="AN20" s="458"/>
      <c r="AO20" s="458"/>
      <c r="AP20" s="458"/>
      <c r="AQ20" s="458"/>
      <c r="AR20" s="458"/>
      <c r="AS20" s="458"/>
      <c r="AT20" s="458"/>
      <c r="AU20" s="458"/>
      <c r="AV20" s="458"/>
      <c r="AW20" s="458"/>
      <c r="AX20" s="458"/>
      <c r="AY20" s="458"/>
      <c r="AZ20" s="458"/>
      <c r="BA20" s="458"/>
    </row>
    <row r="21" spans="1:53" s="88" customFormat="1" ht="202.5" customHeight="1" x14ac:dyDescent="0.2">
      <c r="A21" s="461" t="s">
        <v>355</v>
      </c>
      <c r="B21" s="463" t="s">
        <v>426</v>
      </c>
      <c r="C21" s="10" t="s">
        <v>486</v>
      </c>
      <c r="D21" s="565">
        <f>E21+F21+G21</f>
        <v>31923</v>
      </c>
      <c r="E21" s="565">
        <f t="shared" si="5"/>
        <v>0</v>
      </c>
      <c r="F21" s="565">
        <f t="shared" si="5"/>
        <v>0</v>
      </c>
      <c r="G21" s="565">
        <f>K21+O21+S21+W21+AA21</f>
        <v>31923</v>
      </c>
      <c r="H21" s="565">
        <f>I21+J21+K21</f>
        <v>18000</v>
      </c>
      <c r="I21" s="565"/>
      <c r="J21" s="565"/>
      <c r="K21" s="565">
        <f>9000+1250+5250+2500</f>
        <v>18000</v>
      </c>
      <c r="L21" s="565">
        <f>M21+N21+O21</f>
        <v>0</v>
      </c>
      <c r="M21" s="565"/>
      <c r="N21" s="565"/>
      <c r="O21" s="565">
        <v>0</v>
      </c>
      <c r="P21" s="565">
        <f>Q21+R21+S21</f>
        <v>13923</v>
      </c>
      <c r="Q21" s="565"/>
      <c r="R21" s="565"/>
      <c r="S21" s="565">
        <v>13923</v>
      </c>
      <c r="T21" s="454">
        <f>U21+V21+W21</f>
        <v>0</v>
      </c>
      <c r="U21" s="454"/>
      <c r="V21" s="454"/>
      <c r="W21" s="457">
        <v>0</v>
      </c>
      <c r="X21" s="454">
        <f>Y21+Z21+AA21</f>
        <v>0</v>
      </c>
      <c r="Y21" s="454"/>
      <c r="Z21" s="454"/>
      <c r="AA21" s="454">
        <v>0</v>
      </c>
      <c r="AD21" s="458"/>
      <c r="AE21" s="533"/>
      <c r="AF21" s="533"/>
      <c r="AG21" s="458"/>
      <c r="AH21" s="458"/>
      <c r="AI21" s="458"/>
      <c r="AJ21" s="458"/>
      <c r="AK21" s="458"/>
      <c r="AL21" s="458"/>
      <c r="AM21" s="458"/>
      <c r="AN21" s="458"/>
      <c r="AO21" s="458"/>
      <c r="AP21" s="458"/>
      <c r="AQ21" s="458"/>
      <c r="AR21" s="458"/>
      <c r="AS21" s="458"/>
      <c r="AT21" s="458"/>
      <c r="AU21" s="458"/>
      <c r="AV21" s="458"/>
      <c r="AW21" s="458"/>
      <c r="AX21" s="458"/>
      <c r="AY21" s="458"/>
      <c r="AZ21" s="458"/>
      <c r="BA21" s="458"/>
    </row>
    <row r="22" spans="1:53" s="88" customFormat="1" ht="65.45" customHeight="1" x14ac:dyDescent="0.2">
      <c r="A22" s="484"/>
      <c r="B22" s="474"/>
      <c r="C22" s="485"/>
      <c r="D22" s="485"/>
      <c r="E22" s="485"/>
      <c r="F22" s="486"/>
      <c r="G22" s="486"/>
      <c r="H22" s="487"/>
      <c r="I22" s="487"/>
      <c r="J22" s="487"/>
      <c r="K22" s="474"/>
      <c r="L22" s="485"/>
      <c r="M22" s="485"/>
      <c r="N22" s="485"/>
      <c r="O22" s="485"/>
      <c r="P22" s="474"/>
      <c r="Q22" s="474"/>
      <c r="R22" s="474"/>
      <c r="S22" s="474"/>
      <c r="T22" s="474"/>
      <c r="U22" s="474"/>
      <c r="V22" s="474"/>
      <c r="W22" s="474"/>
      <c r="X22" s="485"/>
      <c r="Y22" s="485"/>
      <c r="Z22" s="485"/>
      <c r="AA22" s="485"/>
      <c r="AE22" s="534"/>
      <c r="AF22" s="534"/>
    </row>
    <row r="23" spans="1:53" s="88" customFormat="1" ht="0.75" hidden="1" customHeight="1" x14ac:dyDescent="0.2">
      <c r="A23" s="488"/>
      <c r="B23" s="75"/>
      <c r="F23" s="489"/>
      <c r="G23" s="489"/>
      <c r="H23" s="490"/>
      <c r="I23" s="490"/>
      <c r="J23" s="490"/>
      <c r="K23" s="75"/>
      <c r="P23" s="75"/>
      <c r="Q23" s="75"/>
      <c r="R23" s="75"/>
      <c r="S23" s="75"/>
      <c r="T23" s="75"/>
      <c r="U23" s="75"/>
      <c r="V23" s="75"/>
      <c r="W23" s="75"/>
      <c r="AE23" s="534"/>
      <c r="AF23" s="534"/>
    </row>
    <row r="24" spans="1:53" s="88" customFormat="1" ht="72.75" hidden="1" customHeight="1" x14ac:dyDescent="0.2">
      <c r="A24" s="488"/>
      <c r="B24" s="75"/>
      <c r="F24" s="489"/>
      <c r="G24" s="489"/>
      <c r="H24" s="490"/>
      <c r="I24" s="490"/>
      <c r="J24" s="490"/>
      <c r="K24" s="75"/>
      <c r="P24" s="75"/>
      <c r="Q24" s="75"/>
      <c r="R24" s="75"/>
      <c r="S24" s="75"/>
      <c r="T24" s="75"/>
      <c r="U24" s="75"/>
      <c r="V24" s="75"/>
      <c r="W24" s="75"/>
      <c r="AE24" s="534"/>
      <c r="AF24" s="534"/>
    </row>
    <row r="25" spans="1:53" s="88" customFormat="1" ht="72.75" hidden="1" customHeight="1" x14ac:dyDescent="0.2">
      <c r="A25" s="488"/>
      <c r="B25" s="75"/>
      <c r="F25" s="489"/>
      <c r="G25" s="489"/>
      <c r="H25" s="490"/>
      <c r="I25" s="490"/>
      <c r="J25" s="490"/>
      <c r="K25" s="75"/>
      <c r="P25" s="75"/>
      <c r="Q25" s="75"/>
      <c r="R25" s="75"/>
      <c r="S25" s="75"/>
      <c r="T25" s="75"/>
      <c r="U25" s="75"/>
      <c r="V25" s="75"/>
      <c r="W25" s="75"/>
      <c r="AE25" s="534"/>
      <c r="AF25" s="534"/>
    </row>
    <row r="26" spans="1:53" s="88" customFormat="1" ht="28.5" customHeight="1" x14ac:dyDescent="0.2">
      <c r="A26" s="488"/>
      <c r="B26" s="75"/>
      <c r="F26" s="489"/>
      <c r="G26" s="489"/>
      <c r="H26" s="490"/>
      <c r="I26" s="490"/>
      <c r="J26" s="490"/>
      <c r="K26" s="75"/>
      <c r="P26" s="75"/>
      <c r="Q26" s="75"/>
      <c r="R26" s="75"/>
      <c r="S26" s="75"/>
      <c r="T26" s="75"/>
      <c r="U26" s="75"/>
      <c r="V26" s="75"/>
      <c r="W26" s="75"/>
      <c r="AE26" s="534"/>
      <c r="AF26" s="534"/>
    </row>
    <row r="27" spans="1:53" s="88" customFormat="1" ht="25.5" customHeight="1" x14ac:dyDescent="0.2">
      <c r="A27" s="488"/>
      <c r="B27" s="75"/>
      <c r="F27" s="489"/>
      <c r="G27" s="489"/>
      <c r="H27" s="490"/>
      <c r="I27" s="490"/>
      <c r="J27" s="490"/>
      <c r="K27" s="75"/>
      <c r="P27" s="75"/>
      <c r="Q27" s="75"/>
      <c r="R27" s="75"/>
      <c r="S27" s="75"/>
      <c r="T27" s="75"/>
      <c r="U27" s="75"/>
      <c r="V27" s="75"/>
      <c r="W27" s="75"/>
      <c r="AE27" s="534"/>
      <c r="AF27" s="534"/>
    </row>
    <row r="28" spans="1:53" s="88" customFormat="1" x14ac:dyDescent="0.2">
      <c r="A28" s="488"/>
      <c r="B28" s="75"/>
      <c r="F28" s="489"/>
      <c r="G28" s="489"/>
      <c r="H28" s="490"/>
      <c r="I28" s="490"/>
      <c r="J28" s="490"/>
      <c r="K28" s="75"/>
      <c r="P28" s="75"/>
      <c r="Q28" s="75"/>
      <c r="R28" s="75"/>
      <c r="S28" s="75"/>
      <c r="T28" s="75"/>
      <c r="U28" s="75"/>
      <c r="V28" s="75"/>
      <c r="W28" s="75"/>
      <c r="AE28" s="534"/>
      <c r="AF28" s="534"/>
    </row>
    <row r="29" spans="1:53" s="88" customFormat="1" x14ac:dyDescent="0.2">
      <c r="A29" s="488"/>
      <c r="B29" s="75"/>
      <c r="F29" s="489"/>
      <c r="G29" s="489"/>
      <c r="H29" s="490"/>
      <c r="I29" s="490"/>
      <c r="J29" s="490"/>
      <c r="K29" s="75"/>
      <c r="P29" s="75"/>
      <c r="Q29" s="75"/>
      <c r="R29" s="75"/>
      <c r="S29" s="75"/>
      <c r="T29" s="75"/>
      <c r="U29" s="75"/>
      <c r="V29" s="75"/>
      <c r="W29" s="75"/>
      <c r="AE29" s="534"/>
      <c r="AF29" s="534"/>
    </row>
    <row r="30" spans="1:53" s="88" customFormat="1" ht="39.75" customHeight="1" x14ac:dyDescent="0.2">
      <c r="A30" s="488"/>
      <c r="B30" s="75"/>
      <c r="F30" s="489"/>
      <c r="G30" s="489"/>
      <c r="H30" s="490"/>
      <c r="I30" s="490"/>
      <c r="J30" s="490"/>
      <c r="K30" s="75"/>
      <c r="P30" s="75"/>
      <c r="Q30" s="75"/>
      <c r="R30" s="75"/>
      <c r="S30" s="75"/>
      <c r="T30" s="75"/>
      <c r="U30" s="75"/>
      <c r="V30" s="75"/>
      <c r="W30" s="75"/>
      <c r="AE30" s="534"/>
      <c r="AF30" s="534"/>
    </row>
    <row r="31" spans="1:53" s="88" customFormat="1" ht="39.75" customHeight="1" x14ac:dyDescent="0.2">
      <c r="A31" s="488"/>
      <c r="B31" s="75"/>
      <c r="F31" s="489"/>
      <c r="G31" s="489"/>
      <c r="H31" s="490"/>
      <c r="I31" s="490"/>
      <c r="J31" s="490"/>
      <c r="K31" s="75"/>
      <c r="P31" s="75"/>
      <c r="Q31" s="75"/>
      <c r="R31" s="75"/>
      <c r="S31" s="75"/>
      <c r="T31" s="75"/>
      <c r="U31" s="75"/>
      <c r="V31" s="75"/>
      <c r="W31" s="75"/>
      <c r="AE31" s="534"/>
      <c r="AF31" s="534"/>
    </row>
    <row r="32" spans="1:53" x14ac:dyDescent="0.2">
      <c r="AE32" s="532"/>
      <c r="AF32" s="532"/>
    </row>
    <row r="33" spans="1:32" x14ac:dyDescent="0.2">
      <c r="AE33" s="532"/>
      <c r="AF33" s="532"/>
    </row>
    <row r="34" spans="1:32" x14ac:dyDescent="0.2">
      <c r="AE34" s="532"/>
      <c r="AF34" s="532"/>
    </row>
    <row r="35" spans="1:32" x14ac:dyDescent="0.2">
      <c r="A35" s="65"/>
      <c r="B35" s="65"/>
      <c r="F35" s="65"/>
      <c r="G35" s="65"/>
      <c r="H35" s="65"/>
      <c r="I35" s="65"/>
      <c r="J35" s="65"/>
      <c r="K35" s="65"/>
      <c r="P35" s="65"/>
      <c r="Q35" s="65"/>
      <c r="R35" s="65"/>
      <c r="S35" s="65"/>
      <c r="T35" s="65"/>
      <c r="U35" s="65"/>
      <c r="V35" s="65"/>
      <c r="W35" s="65"/>
      <c r="AE35" s="532"/>
      <c r="AF35" s="532"/>
    </row>
    <row r="36" spans="1:32" x14ac:dyDescent="0.2">
      <c r="A36" s="65"/>
      <c r="B36" s="65"/>
      <c r="F36" s="65"/>
      <c r="G36" s="65"/>
      <c r="H36" s="65"/>
      <c r="I36" s="65"/>
      <c r="J36" s="65"/>
      <c r="K36" s="65"/>
      <c r="P36" s="65"/>
      <c r="Q36" s="65"/>
      <c r="R36" s="65"/>
      <c r="S36" s="65"/>
      <c r="T36" s="65"/>
      <c r="U36" s="65"/>
      <c r="V36" s="65"/>
      <c r="W36" s="65"/>
    </row>
    <row r="37" spans="1:32" x14ac:dyDescent="0.2">
      <c r="A37" s="65"/>
      <c r="B37" s="65"/>
      <c r="F37" s="65"/>
      <c r="G37" s="65"/>
      <c r="H37" s="65"/>
      <c r="I37" s="65"/>
      <c r="J37" s="65"/>
      <c r="K37" s="65"/>
      <c r="P37" s="65"/>
      <c r="Q37" s="65"/>
      <c r="R37" s="65"/>
      <c r="S37" s="65"/>
      <c r="T37" s="65"/>
      <c r="U37" s="65"/>
      <c r="V37" s="65"/>
      <c r="W37" s="65"/>
    </row>
    <row r="38" spans="1:32" x14ac:dyDescent="0.2">
      <c r="A38" s="65"/>
      <c r="B38" s="65"/>
      <c r="F38" s="65"/>
      <c r="G38" s="65"/>
      <c r="H38" s="65"/>
      <c r="I38" s="65"/>
      <c r="J38" s="65"/>
      <c r="K38" s="65"/>
      <c r="P38" s="65"/>
      <c r="Q38" s="65"/>
      <c r="R38" s="65"/>
      <c r="S38" s="65"/>
      <c r="T38" s="65"/>
      <c r="U38" s="65"/>
      <c r="V38" s="65"/>
      <c r="W38" s="65"/>
    </row>
    <row r="39" spans="1:32" x14ac:dyDescent="0.2">
      <c r="A39" s="65"/>
      <c r="B39" s="65"/>
      <c r="F39" s="65"/>
      <c r="G39" s="65"/>
      <c r="H39" s="65"/>
      <c r="I39" s="65"/>
      <c r="J39" s="65"/>
      <c r="K39" s="65"/>
      <c r="P39" s="65"/>
      <c r="Q39" s="65"/>
      <c r="R39" s="65"/>
      <c r="S39" s="65"/>
      <c r="T39" s="65"/>
      <c r="U39" s="65"/>
      <c r="V39" s="65"/>
      <c r="W39" s="65"/>
    </row>
    <row r="40" spans="1:32" x14ac:dyDescent="0.2">
      <c r="A40" s="65"/>
      <c r="B40" s="65"/>
      <c r="F40" s="65"/>
      <c r="G40" s="65"/>
      <c r="H40" s="65"/>
      <c r="I40" s="65"/>
      <c r="J40" s="65"/>
      <c r="K40" s="65"/>
      <c r="P40" s="65"/>
      <c r="Q40" s="65"/>
      <c r="R40" s="65"/>
      <c r="S40" s="65"/>
      <c r="T40" s="65"/>
      <c r="U40" s="65"/>
      <c r="V40" s="65"/>
      <c r="W40" s="65"/>
    </row>
    <row r="41" spans="1:32" x14ac:dyDescent="0.2">
      <c r="A41" s="65"/>
      <c r="B41" s="65"/>
      <c r="F41" s="65"/>
      <c r="G41" s="65"/>
      <c r="H41" s="65"/>
      <c r="I41" s="65"/>
      <c r="J41" s="65"/>
      <c r="K41" s="65"/>
      <c r="P41" s="65"/>
      <c r="Q41" s="65"/>
      <c r="R41" s="65"/>
      <c r="S41" s="65"/>
      <c r="T41" s="65"/>
      <c r="U41" s="65"/>
      <c r="V41" s="65"/>
      <c r="W41" s="65"/>
    </row>
    <row r="42" spans="1:32" x14ac:dyDescent="0.2">
      <c r="A42" s="65"/>
      <c r="B42" s="65"/>
      <c r="F42" s="65"/>
      <c r="G42" s="65"/>
      <c r="H42" s="65"/>
      <c r="I42" s="65"/>
      <c r="J42" s="65"/>
      <c r="K42" s="65"/>
      <c r="P42" s="65"/>
      <c r="Q42" s="65"/>
      <c r="R42" s="65"/>
      <c r="S42" s="65"/>
      <c r="T42" s="65"/>
      <c r="U42" s="65"/>
      <c r="V42" s="65"/>
      <c r="W42" s="65"/>
    </row>
    <row r="43" spans="1:32" x14ac:dyDescent="0.2">
      <c r="A43" s="65"/>
      <c r="B43" s="65"/>
      <c r="F43" s="65"/>
      <c r="G43" s="65"/>
      <c r="H43" s="65"/>
      <c r="I43" s="65"/>
      <c r="J43" s="65"/>
      <c r="K43" s="65"/>
      <c r="P43" s="65"/>
      <c r="Q43" s="65"/>
      <c r="R43" s="65"/>
      <c r="S43" s="65"/>
      <c r="T43" s="65"/>
      <c r="U43" s="65"/>
      <c r="V43" s="65"/>
      <c r="W43" s="65"/>
    </row>
    <row r="44" spans="1:32" x14ac:dyDescent="0.2">
      <c r="A44" s="65"/>
      <c r="B44" s="65"/>
      <c r="F44" s="65"/>
      <c r="G44" s="65"/>
      <c r="H44" s="65"/>
      <c r="I44" s="65"/>
      <c r="J44" s="65"/>
      <c r="K44" s="65"/>
      <c r="P44" s="65"/>
      <c r="Q44" s="65"/>
      <c r="R44" s="65"/>
      <c r="S44" s="65"/>
      <c r="T44" s="65"/>
      <c r="U44" s="65"/>
      <c r="V44" s="65"/>
      <c r="W44" s="65"/>
    </row>
    <row r="45" spans="1:32" x14ac:dyDescent="0.2">
      <c r="A45" s="65"/>
      <c r="B45" s="65"/>
      <c r="F45" s="65"/>
      <c r="G45" s="65"/>
      <c r="H45" s="65"/>
      <c r="I45" s="65"/>
      <c r="J45" s="65"/>
      <c r="K45" s="65"/>
      <c r="P45" s="65"/>
      <c r="Q45" s="65"/>
      <c r="R45" s="65"/>
      <c r="S45" s="65"/>
      <c r="T45" s="65"/>
      <c r="U45" s="65"/>
      <c r="V45" s="65"/>
      <c r="W45" s="65"/>
    </row>
    <row r="46" spans="1:32" x14ac:dyDescent="0.2">
      <c r="A46" s="65"/>
      <c r="B46" s="65"/>
      <c r="F46" s="65"/>
      <c r="G46" s="65"/>
      <c r="H46" s="65"/>
      <c r="I46" s="65"/>
      <c r="J46" s="65"/>
      <c r="K46" s="65"/>
      <c r="P46" s="65"/>
      <c r="Q46" s="65"/>
      <c r="R46" s="65"/>
      <c r="S46" s="65"/>
      <c r="T46" s="65"/>
      <c r="U46" s="65"/>
      <c r="V46" s="65"/>
      <c r="W46" s="65"/>
    </row>
    <row r="47" spans="1:32" x14ac:dyDescent="0.2">
      <c r="A47" s="65"/>
      <c r="B47" s="65"/>
      <c r="F47" s="65"/>
      <c r="G47" s="65"/>
      <c r="H47" s="65"/>
      <c r="I47" s="65"/>
      <c r="J47" s="65"/>
      <c r="K47" s="65"/>
      <c r="P47" s="65"/>
      <c r="Q47" s="65"/>
      <c r="R47" s="65"/>
      <c r="S47" s="65"/>
      <c r="T47" s="65"/>
      <c r="U47" s="65"/>
      <c r="V47" s="65"/>
      <c r="W47" s="65"/>
    </row>
    <row r="48" spans="1:32" x14ac:dyDescent="0.2">
      <c r="A48" s="65"/>
      <c r="B48" s="65"/>
      <c r="F48" s="65"/>
      <c r="G48" s="65"/>
      <c r="H48" s="65"/>
      <c r="I48" s="65"/>
      <c r="J48" s="65"/>
      <c r="K48" s="65"/>
      <c r="P48" s="65"/>
      <c r="Q48" s="65"/>
      <c r="R48" s="65"/>
      <c r="S48" s="65"/>
      <c r="T48" s="65"/>
      <c r="U48" s="65"/>
      <c r="V48" s="65"/>
      <c r="W48" s="65"/>
    </row>
    <row r="49" spans="1:23" x14ac:dyDescent="0.2">
      <c r="A49" s="65"/>
      <c r="B49" s="65"/>
      <c r="F49" s="65"/>
      <c r="G49" s="65"/>
      <c r="H49" s="65"/>
      <c r="I49" s="65"/>
      <c r="J49" s="65"/>
      <c r="K49" s="65"/>
      <c r="P49" s="65"/>
      <c r="Q49" s="65"/>
      <c r="R49" s="65"/>
      <c r="S49" s="65"/>
      <c r="T49" s="65"/>
      <c r="U49" s="65"/>
      <c r="V49" s="65"/>
      <c r="W49" s="65"/>
    </row>
    <row r="50" spans="1:23" x14ac:dyDescent="0.2">
      <c r="A50" s="65"/>
      <c r="B50" s="65"/>
      <c r="F50" s="65"/>
      <c r="G50" s="65"/>
      <c r="H50" s="65"/>
      <c r="I50" s="65"/>
      <c r="J50" s="65"/>
      <c r="K50" s="65"/>
      <c r="P50" s="65"/>
      <c r="Q50" s="65"/>
      <c r="R50" s="65"/>
      <c r="S50" s="65"/>
      <c r="T50" s="65"/>
      <c r="U50" s="65"/>
      <c r="V50" s="65"/>
      <c r="W50" s="65"/>
    </row>
    <row r="51" spans="1:23" x14ac:dyDescent="0.2">
      <c r="A51" s="65"/>
      <c r="B51" s="65"/>
      <c r="F51" s="65"/>
      <c r="G51" s="65"/>
      <c r="H51" s="65"/>
      <c r="I51" s="65"/>
      <c r="J51" s="65"/>
      <c r="K51" s="65"/>
      <c r="P51" s="65"/>
      <c r="Q51" s="65"/>
      <c r="R51" s="65"/>
      <c r="S51" s="65"/>
      <c r="T51" s="65"/>
      <c r="U51" s="65"/>
      <c r="V51" s="65"/>
      <c r="W51" s="65"/>
    </row>
    <row r="52" spans="1:23" x14ac:dyDescent="0.2">
      <c r="A52" s="65"/>
      <c r="B52" s="65"/>
      <c r="F52" s="65"/>
      <c r="G52" s="65"/>
      <c r="H52" s="65"/>
      <c r="I52" s="65"/>
      <c r="J52" s="65"/>
      <c r="K52" s="65"/>
      <c r="P52" s="65"/>
      <c r="Q52" s="65"/>
      <c r="R52" s="65"/>
      <c r="S52" s="65"/>
      <c r="T52" s="65"/>
      <c r="U52" s="65"/>
      <c r="V52" s="65"/>
      <c r="W52" s="65"/>
    </row>
    <row r="53" spans="1:23" x14ac:dyDescent="0.2">
      <c r="A53" s="65"/>
      <c r="B53" s="65"/>
      <c r="F53" s="65"/>
      <c r="G53" s="65"/>
      <c r="H53" s="65"/>
      <c r="I53" s="65"/>
      <c r="J53" s="65"/>
      <c r="K53" s="65"/>
      <c r="P53" s="65"/>
      <c r="Q53" s="65"/>
      <c r="R53" s="65"/>
      <c r="S53" s="65"/>
      <c r="T53" s="65"/>
      <c r="U53" s="65"/>
      <c r="V53" s="65"/>
      <c r="W53" s="65"/>
    </row>
    <row r="54" spans="1:23" x14ac:dyDescent="0.2">
      <c r="A54" s="65"/>
      <c r="B54" s="65"/>
      <c r="F54" s="65"/>
      <c r="G54" s="65"/>
      <c r="H54" s="65"/>
      <c r="I54" s="65"/>
      <c r="J54" s="65"/>
      <c r="K54" s="65"/>
      <c r="P54" s="65"/>
      <c r="Q54" s="65"/>
      <c r="R54" s="65"/>
      <c r="S54" s="65"/>
      <c r="T54" s="65"/>
      <c r="U54" s="65"/>
      <c r="V54" s="65"/>
      <c r="W54" s="65"/>
    </row>
    <row r="55" spans="1:23" x14ac:dyDescent="0.2">
      <c r="A55" s="65"/>
      <c r="B55" s="65"/>
      <c r="F55" s="65"/>
      <c r="G55" s="65"/>
      <c r="H55" s="65"/>
      <c r="I55" s="65"/>
      <c r="J55" s="65"/>
      <c r="K55" s="65"/>
      <c r="P55" s="65"/>
      <c r="Q55" s="65"/>
      <c r="R55" s="65"/>
      <c r="S55" s="65"/>
      <c r="T55" s="65"/>
      <c r="U55" s="65"/>
      <c r="V55" s="65"/>
      <c r="W55" s="65"/>
    </row>
    <row r="56" spans="1:23" x14ac:dyDescent="0.2">
      <c r="A56" s="65"/>
      <c r="B56" s="65"/>
      <c r="F56" s="65"/>
      <c r="G56" s="65"/>
      <c r="H56" s="65"/>
      <c r="I56" s="65"/>
      <c r="J56" s="65"/>
      <c r="K56" s="65"/>
      <c r="P56" s="65"/>
      <c r="Q56" s="65"/>
      <c r="R56" s="65"/>
      <c r="S56" s="65"/>
      <c r="T56" s="65"/>
      <c r="U56" s="65"/>
      <c r="V56" s="65"/>
      <c r="W56" s="65"/>
    </row>
    <row r="57" spans="1:23" x14ac:dyDescent="0.2">
      <c r="A57" s="65"/>
      <c r="B57" s="65"/>
      <c r="F57" s="65"/>
      <c r="G57" s="65"/>
      <c r="H57" s="65"/>
      <c r="I57" s="65"/>
      <c r="J57" s="65"/>
      <c r="K57" s="65"/>
      <c r="P57" s="65"/>
      <c r="Q57" s="65"/>
      <c r="R57" s="65"/>
      <c r="S57" s="65"/>
      <c r="T57" s="65"/>
      <c r="U57" s="65"/>
      <c r="V57" s="65"/>
      <c r="W57" s="65"/>
    </row>
    <row r="58" spans="1:23" x14ac:dyDescent="0.2">
      <c r="A58" s="65"/>
      <c r="B58" s="65"/>
      <c r="F58" s="65"/>
      <c r="G58" s="65"/>
      <c r="H58" s="65"/>
      <c r="I58" s="65"/>
      <c r="J58" s="65"/>
      <c r="K58" s="65"/>
      <c r="P58" s="65"/>
      <c r="Q58" s="65"/>
      <c r="R58" s="65"/>
      <c r="S58" s="65"/>
      <c r="T58" s="65"/>
      <c r="U58" s="65"/>
      <c r="V58" s="65"/>
      <c r="W58" s="65"/>
    </row>
    <row r="59" spans="1:23" x14ac:dyDescent="0.2">
      <c r="A59" s="65"/>
      <c r="B59" s="65"/>
      <c r="F59" s="65"/>
      <c r="G59" s="65"/>
      <c r="H59" s="65"/>
      <c r="I59" s="65"/>
      <c r="J59" s="65"/>
      <c r="K59" s="65"/>
      <c r="P59" s="65"/>
      <c r="Q59" s="65"/>
      <c r="R59" s="65"/>
      <c r="S59" s="65"/>
      <c r="T59" s="65"/>
      <c r="U59" s="65"/>
      <c r="V59" s="65"/>
      <c r="W59" s="65"/>
    </row>
    <row r="60" spans="1:23" x14ac:dyDescent="0.2">
      <c r="A60" s="65"/>
      <c r="B60" s="65"/>
      <c r="F60" s="65"/>
      <c r="G60" s="65"/>
      <c r="H60" s="65"/>
      <c r="I60" s="65"/>
      <c r="J60" s="65"/>
      <c r="K60" s="65"/>
      <c r="P60" s="65"/>
      <c r="Q60" s="65"/>
      <c r="R60" s="65"/>
      <c r="S60" s="65"/>
      <c r="T60" s="65"/>
      <c r="U60" s="65"/>
      <c r="V60" s="65"/>
      <c r="W60" s="65"/>
    </row>
    <row r="61" spans="1:23" x14ac:dyDescent="0.2">
      <c r="A61" s="65"/>
      <c r="B61" s="65"/>
      <c r="F61" s="65"/>
      <c r="G61" s="65"/>
      <c r="H61" s="65"/>
      <c r="I61" s="65"/>
      <c r="J61" s="65"/>
      <c r="K61" s="65"/>
      <c r="P61" s="65"/>
      <c r="Q61" s="65"/>
      <c r="R61" s="65"/>
      <c r="S61" s="65"/>
      <c r="T61" s="65"/>
      <c r="U61" s="65"/>
      <c r="V61" s="65"/>
      <c r="W61" s="65"/>
    </row>
    <row r="62" spans="1:23" x14ac:dyDescent="0.2">
      <c r="A62" s="65"/>
      <c r="B62" s="65"/>
      <c r="F62" s="65"/>
      <c r="G62" s="65"/>
      <c r="H62" s="65"/>
      <c r="I62" s="65"/>
      <c r="J62" s="65"/>
      <c r="K62" s="65"/>
      <c r="P62" s="65"/>
      <c r="Q62" s="65"/>
      <c r="R62" s="65"/>
      <c r="S62" s="65"/>
      <c r="T62" s="65"/>
      <c r="U62" s="65"/>
      <c r="V62" s="65"/>
      <c r="W62" s="65"/>
    </row>
    <row r="63" spans="1:23" x14ac:dyDescent="0.2">
      <c r="A63" s="65"/>
      <c r="B63" s="65"/>
      <c r="F63" s="65"/>
      <c r="G63" s="65"/>
      <c r="H63" s="65"/>
      <c r="I63" s="65"/>
      <c r="J63" s="65"/>
      <c r="K63" s="65"/>
      <c r="P63" s="65"/>
      <c r="Q63" s="65"/>
      <c r="R63" s="65"/>
      <c r="S63" s="65"/>
      <c r="T63" s="65"/>
      <c r="U63" s="65"/>
      <c r="V63" s="65"/>
      <c r="W63" s="65"/>
    </row>
    <row r="64" spans="1:23" x14ac:dyDescent="0.2">
      <c r="A64" s="65"/>
      <c r="B64" s="65"/>
      <c r="F64" s="65"/>
      <c r="G64" s="65"/>
      <c r="H64" s="65"/>
      <c r="I64" s="65"/>
      <c r="J64" s="65"/>
      <c r="K64" s="65"/>
      <c r="P64" s="65"/>
      <c r="Q64" s="65"/>
      <c r="R64" s="65"/>
      <c r="S64" s="65"/>
      <c r="T64" s="65"/>
      <c r="U64" s="65"/>
      <c r="V64" s="65"/>
      <c r="W64" s="65"/>
    </row>
    <row r="65" spans="1:23" x14ac:dyDescent="0.2">
      <c r="A65" s="65"/>
      <c r="B65" s="65"/>
      <c r="F65" s="65"/>
      <c r="G65" s="65"/>
      <c r="H65" s="65"/>
      <c r="I65" s="65"/>
      <c r="J65" s="65"/>
      <c r="K65" s="65"/>
      <c r="P65" s="65"/>
      <c r="Q65" s="65"/>
      <c r="R65" s="65"/>
      <c r="S65" s="65"/>
      <c r="T65" s="65"/>
      <c r="U65" s="65"/>
      <c r="V65" s="65"/>
      <c r="W65" s="65"/>
    </row>
    <row r="66" spans="1:23" x14ac:dyDescent="0.2">
      <c r="A66" s="65"/>
      <c r="B66" s="65"/>
      <c r="F66" s="65"/>
      <c r="G66" s="65"/>
      <c r="H66" s="65"/>
      <c r="I66" s="65"/>
      <c r="J66" s="65"/>
      <c r="K66" s="65"/>
      <c r="P66" s="65"/>
      <c r="Q66" s="65"/>
      <c r="R66" s="65"/>
      <c r="S66" s="65"/>
      <c r="T66" s="65"/>
      <c r="U66" s="65"/>
      <c r="V66" s="65"/>
      <c r="W66" s="65"/>
    </row>
    <row r="67" spans="1:23" x14ac:dyDescent="0.2">
      <c r="A67" s="65"/>
      <c r="B67" s="65"/>
      <c r="F67" s="65"/>
      <c r="G67" s="65"/>
      <c r="H67" s="65"/>
      <c r="I67" s="65"/>
      <c r="J67" s="65"/>
      <c r="K67" s="65"/>
      <c r="P67" s="65"/>
      <c r="Q67" s="65"/>
      <c r="R67" s="65"/>
      <c r="S67" s="65"/>
      <c r="T67" s="65"/>
      <c r="U67" s="65"/>
      <c r="V67" s="65"/>
      <c r="W67" s="65"/>
    </row>
    <row r="68" spans="1:23" x14ac:dyDescent="0.2">
      <c r="A68" s="65"/>
      <c r="B68" s="65"/>
      <c r="F68" s="65"/>
      <c r="G68" s="65"/>
      <c r="H68" s="65"/>
      <c r="I68" s="65"/>
      <c r="J68" s="65"/>
      <c r="K68" s="65"/>
      <c r="P68" s="65"/>
      <c r="Q68" s="65"/>
      <c r="R68" s="65"/>
      <c r="S68" s="65"/>
      <c r="T68" s="65"/>
      <c r="U68" s="65"/>
      <c r="V68" s="65"/>
      <c r="W68" s="65"/>
    </row>
    <row r="69" spans="1:23" x14ac:dyDescent="0.2">
      <c r="A69" s="65"/>
      <c r="B69" s="65"/>
      <c r="F69" s="65"/>
      <c r="G69" s="65"/>
      <c r="H69" s="65"/>
      <c r="I69" s="65"/>
      <c r="J69" s="65"/>
      <c r="K69" s="65"/>
      <c r="P69" s="65"/>
      <c r="Q69" s="65"/>
      <c r="R69" s="65"/>
      <c r="S69" s="65"/>
      <c r="T69" s="65"/>
      <c r="U69" s="65"/>
      <c r="V69" s="65"/>
      <c r="W69" s="65"/>
    </row>
    <row r="70" spans="1:23" x14ac:dyDescent="0.2">
      <c r="A70" s="65"/>
      <c r="B70" s="65"/>
      <c r="F70" s="65"/>
      <c r="G70" s="65"/>
      <c r="H70" s="65"/>
      <c r="I70" s="65"/>
      <c r="J70" s="65"/>
      <c r="K70" s="65"/>
      <c r="P70" s="65"/>
      <c r="Q70" s="65"/>
      <c r="R70" s="65"/>
      <c r="S70" s="65"/>
      <c r="T70" s="65"/>
      <c r="U70" s="65"/>
      <c r="V70" s="65"/>
      <c r="W70" s="65"/>
    </row>
    <row r="71" spans="1:23" x14ac:dyDescent="0.2">
      <c r="A71" s="65"/>
      <c r="B71" s="65"/>
      <c r="F71" s="65"/>
      <c r="G71" s="65"/>
      <c r="H71" s="65"/>
      <c r="I71" s="65"/>
      <c r="J71" s="65"/>
      <c r="K71" s="65"/>
      <c r="P71" s="65"/>
      <c r="Q71" s="65"/>
      <c r="R71" s="65"/>
      <c r="S71" s="65"/>
      <c r="T71" s="65"/>
      <c r="U71" s="65"/>
      <c r="V71" s="65"/>
      <c r="W71" s="65"/>
    </row>
    <row r="72" spans="1:23" x14ac:dyDescent="0.2">
      <c r="A72" s="65"/>
      <c r="B72" s="65"/>
      <c r="F72" s="65"/>
      <c r="G72" s="65"/>
      <c r="H72" s="65"/>
      <c r="I72" s="65"/>
      <c r="J72" s="65"/>
      <c r="K72" s="65"/>
      <c r="P72" s="65"/>
      <c r="Q72" s="65"/>
      <c r="R72" s="65"/>
      <c r="S72" s="65"/>
      <c r="T72" s="65"/>
      <c r="U72" s="65"/>
      <c r="V72" s="65"/>
      <c r="W72" s="65"/>
    </row>
    <row r="73" spans="1:23" x14ac:dyDescent="0.2">
      <c r="A73" s="65"/>
      <c r="B73" s="65"/>
      <c r="F73" s="65"/>
      <c r="G73" s="65"/>
      <c r="H73" s="65"/>
      <c r="I73" s="65"/>
      <c r="J73" s="65"/>
      <c r="K73" s="65"/>
      <c r="P73" s="65"/>
      <c r="Q73" s="65"/>
      <c r="R73" s="65"/>
      <c r="S73" s="65"/>
      <c r="T73" s="65"/>
      <c r="U73" s="65"/>
      <c r="V73" s="65"/>
      <c r="W73" s="65"/>
    </row>
    <row r="74" spans="1:23" x14ac:dyDescent="0.2">
      <c r="A74" s="65"/>
      <c r="B74" s="65"/>
      <c r="F74" s="65"/>
      <c r="G74" s="65"/>
      <c r="H74" s="65"/>
      <c r="I74" s="65"/>
      <c r="J74" s="65"/>
      <c r="K74" s="65"/>
      <c r="P74" s="65"/>
      <c r="Q74" s="65"/>
      <c r="R74" s="65"/>
      <c r="S74" s="65"/>
      <c r="T74" s="65"/>
      <c r="U74" s="65"/>
      <c r="V74" s="65"/>
      <c r="W74" s="65"/>
    </row>
    <row r="75" spans="1:23" x14ac:dyDescent="0.2">
      <c r="A75" s="65"/>
      <c r="B75" s="65"/>
      <c r="F75" s="65"/>
      <c r="G75" s="65"/>
      <c r="H75" s="65"/>
      <c r="I75" s="65"/>
      <c r="J75" s="65"/>
      <c r="K75" s="65"/>
      <c r="P75" s="65"/>
      <c r="Q75" s="65"/>
      <c r="R75" s="65"/>
      <c r="S75" s="65"/>
      <c r="T75" s="65"/>
      <c r="U75" s="65"/>
      <c r="V75" s="65"/>
      <c r="W75" s="65"/>
    </row>
    <row r="76" spans="1:23" x14ac:dyDescent="0.2">
      <c r="A76" s="65"/>
      <c r="B76" s="65"/>
      <c r="F76" s="65"/>
      <c r="G76" s="65"/>
      <c r="H76" s="65"/>
      <c r="I76" s="65"/>
      <c r="J76" s="65"/>
      <c r="K76" s="65"/>
      <c r="P76" s="65"/>
      <c r="Q76" s="65"/>
      <c r="R76" s="65"/>
      <c r="S76" s="65"/>
      <c r="T76" s="65"/>
      <c r="U76" s="65"/>
      <c r="V76" s="65"/>
      <c r="W76" s="65"/>
    </row>
    <row r="77" spans="1:23" x14ac:dyDescent="0.2">
      <c r="A77" s="65"/>
      <c r="B77" s="65"/>
      <c r="F77" s="65"/>
      <c r="G77" s="65"/>
      <c r="H77" s="65"/>
      <c r="I77" s="65"/>
      <c r="J77" s="65"/>
      <c r="K77" s="65"/>
      <c r="P77" s="65"/>
      <c r="Q77" s="65"/>
      <c r="R77" s="65"/>
      <c r="S77" s="65"/>
      <c r="T77" s="65"/>
      <c r="U77" s="65"/>
      <c r="V77" s="65"/>
      <c r="W77" s="65"/>
    </row>
    <row r="78" spans="1:23" x14ac:dyDescent="0.2">
      <c r="A78" s="65"/>
      <c r="B78" s="65"/>
      <c r="F78" s="65"/>
      <c r="G78" s="65"/>
      <c r="H78" s="65"/>
      <c r="I78" s="65"/>
      <c r="J78" s="65"/>
      <c r="K78" s="65"/>
      <c r="P78" s="65"/>
      <c r="Q78" s="65"/>
      <c r="R78" s="65"/>
      <c r="S78" s="65"/>
      <c r="T78" s="65"/>
      <c r="U78" s="65"/>
      <c r="V78" s="65"/>
      <c r="W78" s="65"/>
    </row>
    <row r="79" spans="1:23" x14ac:dyDescent="0.2">
      <c r="A79" s="65"/>
      <c r="B79" s="65"/>
      <c r="F79" s="65"/>
      <c r="G79" s="65"/>
      <c r="H79" s="65"/>
      <c r="I79" s="65"/>
      <c r="J79" s="65"/>
      <c r="K79" s="65"/>
      <c r="P79" s="65"/>
      <c r="Q79" s="65"/>
      <c r="R79" s="65"/>
      <c r="S79" s="65"/>
      <c r="T79" s="65"/>
      <c r="U79" s="65"/>
      <c r="V79" s="65"/>
      <c r="W79" s="65"/>
    </row>
    <row r="80" spans="1:23" x14ac:dyDescent="0.2">
      <c r="A80" s="65"/>
      <c r="B80" s="65"/>
      <c r="F80" s="65"/>
      <c r="G80" s="65"/>
      <c r="H80" s="65"/>
      <c r="I80" s="65"/>
      <c r="J80" s="65"/>
      <c r="K80" s="65"/>
      <c r="P80" s="65"/>
      <c r="Q80" s="65"/>
      <c r="R80" s="65"/>
      <c r="S80" s="65"/>
      <c r="T80" s="65"/>
      <c r="U80" s="65"/>
      <c r="V80" s="65"/>
      <c r="W80" s="65"/>
    </row>
    <row r="81" spans="1:23" x14ac:dyDescent="0.2">
      <c r="A81" s="65"/>
      <c r="B81" s="65"/>
      <c r="F81" s="65"/>
      <c r="G81" s="65"/>
      <c r="H81" s="65"/>
      <c r="I81" s="65"/>
      <c r="J81" s="65"/>
      <c r="K81" s="65"/>
      <c r="P81" s="65"/>
      <c r="Q81" s="65"/>
      <c r="R81" s="65"/>
      <c r="S81" s="65"/>
      <c r="T81" s="65"/>
      <c r="U81" s="65"/>
      <c r="V81" s="65"/>
      <c r="W81" s="65"/>
    </row>
    <row r="82" spans="1:23" x14ac:dyDescent="0.2">
      <c r="A82" s="65"/>
      <c r="B82" s="65"/>
      <c r="F82" s="65"/>
      <c r="G82" s="65"/>
      <c r="H82" s="65"/>
      <c r="I82" s="65"/>
      <c r="J82" s="65"/>
      <c r="K82" s="65"/>
      <c r="P82" s="65"/>
      <c r="Q82" s="65"/>
      <c r="R82" s="65"/>
      <c r="S82" s="65"/>
      <c r="T82" s="65"/>
      <c r="U82" s="65"/>
      <c r="V82" s="65"/>
      <c r="W82" s="65"/>
    </row>
    <row r="83" spans="1:23" x14ac:dyDescent="0.2">
      <c r="A83" s="65"/>
      <c r="B83" s="65"/>
      <c r="F83" s="65"/>
      <c r="G83" s="65"/>
      <c r="H83" s="65"/>
      <c r="I83" s="65"/>
      <c r="J83" s="65"/>
      <c r="K83" s="65"/>
      <c r="P83" s="65"/>
      <c r="Q83" s="65"/>
      <c r="R83" s="65"/>
      <c r="S83" s="65"/>
      <c r="T83" s="65"/>
      <c r="U83" s="65"/>
      <c r="V83" s="65"/>
      <c r="W83" s="65"/>
    </row>
    <row r="84" spans="1:23" x14ac:dyDescent="0.2">
      <c r="A84" s="65"/>
      <c r="B84" s="65"/>
      <c r="F84" s="65"/>
      <c r="G84" s="65"/>
      <c r="H84" s="65"/>
      <c r="I84" s="65"/>
      <c r="J84" s="65"/>
      <c r="K84" s="65"/>
      <c r="P84" s="65"/>
      <c r="Q84" s="65"/>
      <c r="R84" s="65"/>
      <c r="S84" s="65"/>
      <c r="T84" s="65"/>
      <c r="U84" s="65"/>
      <c r="V84" s="65"/>
      <c r="W84" s="65"/>
    </row>
    <row r="85" spans="1:23" x14ac:dyDescent="0.2">
      <c r="A85" s="65"/>
      <c r="B85" s="65"/>
      <c r="F85" s="65"/>
      <c r="G85" s="65"/>
      <c r="H85" s="65"/>
      <c r="I85" s="65"/>
      <c r="J85" s="65"/>
      <c r="K85" s="65"/>
      <c r="P85" s="65"/>
      <c r="Q85" s="65"/>
      <c r="R85" s="65"/>
      <c r="S85" s="65"/>
      <c r="T85" s="65"/>
      <c r="U85" s="65"/>
      <c r="V85" s="65"/>
      <c r="W85" s="65"/>
    </row>
    <row r="86" spans="1:23" x14ac:dyDescent="0.2">
      <c r="A86" s="65"/>
      <c r="B86" s="65"/>
      <c r="F86" s="65"/>
      <c r="G86" s="65"/>
      <c r="H86" s="65"/>
      <c r="I86" s="65"/>
      <c r="J86" s="65"/>
      <c r="K86" s="65"/>
      <c r="P86" s="65"/>
      <c r="Q86" s="65"/>
      <c r="R86" s="65"/>
      <c r="S86" s="65"/>
      <c r="T86" s="65"/>
      <c r="U86" s="65"/>
      <c r="V86" s="65"/>
      <c r="W86" s="65"/>
    </row>
    <row r="87" spans="1:23" x14ac:dyDescent="0.2">
      <c r="A87" s="65"/>
      <c r="B87" s="65"/>
      <c r="F87" s="65"/>
      <c r="G87" s="65"/>
      <c r="H87" s="65"/>
      <c r="I87" s="65"/>
      <c r="J87" s="65"/>
      <c r="K87" s="65"/>
      <c r="P87" s="65"/>
      <c r="Q87" s="65"/>
      <c r="R87" s="65"/>
      <c r="S87" s="65"/>
      <c r="T87" s="65"/>
      <c r="U87" s="65"/>
      <c r="V87" s="65"/>
      <c r="W87" s="65"/>
    </row>
    <row r="88" spans="1:23" x14ac:dyDescent="0.2">
      <c r="A88" s="65"/>
      <c r="B88" s="65"/>
      <c r="F88" s="65"/>
      <c r="G88" s="65"/>
      <c r="H88" s="65"/>
      <c r="I88" s="65"/>
      <c r="J88" s="65"/>
      <c r="K88" s="65"/>
      <c r="P88" s="65"/>
      <c r="Q88" s="65"/>
      <c r="R88" s="65"/>
      <c r="S88" s="65"/>
      <c r="T88" s="65"/>
      <c r="U88" s="65"/>
      <c r="V88" s="65"/>
      <c r="W88" s="65"/>
    </row>
    <row r="89" spans="1:23" x14ac:dyDescent="0.2">
      <c r="A89" s="65"/>
      <c r="B89" s="65"/>
      <c r="F89" s="65"/>
      <c r="G89" s="65"/>
      <c r="H89" s="65"/>
      <c r="I89" s="65"/>
      <c r="J89" s="65"/>
      <c r="K89" s="65"/>
      <c r="P89" s="65"/>
      <c r="Q89" s="65"/>
      <c r="R89" s="65"/>
      <c r="S89" s="65"/>
      <c r="T89" s="65"/>
      <c r="U89" s="65"/>
      <c r="V89" s="65"/>
      <c r="W89" s="65"/>
    </row>
    <row r="90" spans="1:23" x14ac:dyDescent="0.2">
      <c r="A90" s="65"/>
      <c r="B90" s="65"/>
      <c r="F90" s="65"/>
      <c r="G90" s="65"/>
      <c r="H90" s="65"/>
      <c r="I90" s="65"/>
      <c r="J90" s="65"/>
      <c r="K90" s="65"/>
      <c r="P90" s="65"/>
      <c r="Q90" s="65"/>
      <c r="R90" s="65"/>
      <c r="S90" s="65"/>
      <c r="T90" s="65"/>
      <c r="U90" s="65"/>
      <c r="V90" s="65"/>
      <c r="W90" s="65"/>
    </row>
    <row r="91" spans="1:23" x14ac:dyDescent="0.2">
      <c r="A91" s="65"/>
      <c r="B91" s="65"/>
      <c r="F91" s="65"/>
      <c r="G91" s="65"/>
      <c r="H91" s="65"/>
      <c r="I91" s="65"/>
      <c r="J91" s="65"/>
      <c r="K91" s="65"/>
      <c r="P91" s="65"/>
      <c r="Q91" s="65"/>
      <c r="R91" s="65"/>
      <c r="S91" s="65"/>
      <c r="T91" s="65"/>
      <c r="U91" s="65"/>
      <c r="V91" s="65"/>
      <c r="W91" s="65"/>
    </row>
    <row r="92" spans="1:23" x14ac:dyDescent="0.2">
      <c r="A92" s="65"/>
      <c r="B92" s="65"/>
      <c r="F92" s="65"/>
      <c r="G92" s="65"/>
      <c r="H92" s="65"/>
      <c r="I92" s="65"/>
      <c r="J92" s="65"/>
      <c r="K92" s="65"/>
      <c r="P92" s="65"/>
      <c r="Q92" s="65"/>
      <c r="R92" s="65"/>
      <c r="S92" s="65"/>
      <c r="T92" s="65"/>
      <c r="U92" s="65"/>
      <c r="V92" s="65"/>
      <c r="W92" s="65"/>
    </row>
    <row r="93" spans="1:23" x14ac:dyDescent="0.2">
      <c r="A93" s="65"/>
      <c r="B93" s="65"/>
      <c r="F93" s="65"/>
      <c r="G93" s="65"/>
      <c r="H93" s="65"/>
      <c r="I93" s="65"/>
      <c r="J93" s="65"/>
      <c r="K93" s="65"/>
      <c r="P93" s="65"/>
      <c r="Q93" s="65"/>
      <c r="R93" s="65"/>
      <c r="S93" s="65"/>
      <c r="T93" s="65"/>
      <c r="U93" s="65"/>
      <c r="V93" s="65"/>
      <c r="W93" s="65"/>
    </row>
    <row r="94" spans="1:23" x14ac:dyDescent="0.2">
      <c r="A94" s="65"/>
      <c r="B94" s="65"/>
      <c r="F94" s="65"/>
      <c r="G94" s="65"/>
      <c r="H94" s="65"/>
      <c r="I94" s="65"/>
      <c r="J94" s="65"/>
      <c r="K94" s="65"/>
      <c r="P94" s="65"/>
      <c r="Q94" s="65"/>
      <c r="R94" s="65"/>
      <c r="S94" s="65"/>
      <c r="T94" s="65"/>
      <c r="U94" s="65"/>
      <c r="V94" s="65"/>
      <c r="W94" s="65"/>
    </row>
    <row r="95" spans="1:23" x14ac:dyDescent="0.2">
      <c r="A95" s="65"/>
      <c r="B95" s="65"/>
      <c r="F95" s="65"/>
      <c r="G95" s="65"/>
      <c r="H95" s="65"/>
      <c r="I95" s="65"/>
      <c r="J95" s="65"/>
      <c r="K95" s="65"/>
      <c r="P95" s="65"/>
      <c r="Q95" s="65"/>
      <c r="R95" s="65"/>
      <c r="S95" s="65"/>
      <c r="T95" s="65"/>
      <c r="U95" s="65"/>
      <c r="V95" s="65"/>
      <c r="W95" s="65"/>
    </row>
    <row r="96" spans="1:23" x14ac:dyDescent="0.2">
      <c r="A96" s="65"/>
      <c r="B96" s="65"/>
      <c r="F96" s="65"/>
      <c r="G96" s="65"/>
      <c r="H96" s="65"/>
      <c r="I96" s="65"/>
      <c r="J96" s="65"/>
      <c r="K96" s="65"/>
      <c r="P96" s="65"/>
      <c r="Q96" s="65"/>
      <c r="R96" s="65"/>
      <c r="S96" s="65"/>
      <c r="T96" s="65"/>
      <c r="U96" s="65"/>
      <c r="V96" s="65"/>
      <c r="W96" s="65"/>
    </row>
    <row r="97" spans="1:23" x14ac:dyDescent="0.2">
      <c r="A97" s="65"/>
      <c r="B97" s="65"/>
      <c r="F97" s="65"/>
      <c r="G97" s="65"/>
      <c r="H97" s="65"/>
      <c r="I97" s="65"/>
      <c r="J97" s="65"/>
      <c r="K97" s="65"/>
      <c r="P97" s="65"/>
      <c r="Q97" s="65"/>
      <c r="R97" s="65"/>
      <c r="S97" s="65"/>
      <c r="T97" s="65"/>
      <c r="U97" s="65"/>
      <c r="V97" s="65"/>
      <c r="W97" s="65"/>
    </row>
    <row r="98" spans="1:23" x14ac:dyDescent="0.2">
      <c r="A98" s="65"/>
      <c r="B98" s="65"/>
      <c r="F98" s="65"/>
      <c r="G98" s="65"/>
      <c r="H98" s="65"/>
      <c r="I98" s="65"/>
      <c r="J98" s="65"/>
      <c r="K98" s="65"/>
      <c r="P98" s="65"/>
      <c r="Q98" s="65"/>
      <c r="R98" s="65"/>
      <c r="S98" s="65"/>
      <c r="T98" s="65"/>
      <c r="U98" s="65"/>
      <c r="V98" s="65"/>
      <c r="W98" s="65"/>
    </row>
    <row r="99" spans="1:23" x14ac:dyDescent="0.2">
      <c r="A99" s="65"/>
      <c r="B99" s="65"/>
      <c r="F99" s="65"/>
      <c r="G99" s="65"/>
      <c r="H99" s="65"/>
      <c r="I99" s="65"/>
      <c r="J99" s="65"/>
      <c r="K99" s="65"/>
      <c r="P99" s="65"/>
      <c r="Q99" s="65"/>
      <c r="R99" s="65"/>
      <c r="S99" s="65"/>
      <c r="T99" s="65"/>
      <c r="U99" s="65"/>
      <c r="V99" s="65"/>
      <c r="W99" s="65"/>
    </row>
    <row r="100" spans="1:23" x14ac:dyDescent="0.2">
      <c r="A100" s="65"/>
      <c r="B100" s="65"/>
      <c r="F100" s="65"/>
      <c r="G100" s="65"/>
      <c r="H100" s="65"/>
      <c r="I100" s="65"/>
      <c r="J100" s="65"/>
      <c r="K100" s="65"/>
      <c r="P100" s="65"/>
      <c r="Q100" s="65"/>
      <c r="R100" s="65"/>
      <c r="S100" s="65"/>
      <c r="T100" s="65"/>
      <c r="U100" s="65"/>
      <c r="V100" s="65"/>
      <c r="W100" s="65"/>
    </row>
    <row r="101" spans="1:23" x14ac:dyDescent="0.2">
      <c r="A101" s="65"/>
      <c r="B101" s="65"/>
      <c r="F101" s="65"/>
      <c r="G101" s="65"/>
      <c r="H101" s="65"/>
      <c r="I101" s="65"/>
      <c r="J101" s="65"/>
      <c r="K101" s="65"/>
      <c r="P101" s="65"/>
      <c r="Q101" s="65"/>
      <c r="R101" s="65"/>
      <c r="S101" s="65"/>
      <c r="T101" s="65"/>
      <c r="U101" s="65"/>
      <c r="V101" s="65"/>
      <c r="W101" s="65"/>
    </row>
    <row r="102" spans="1:23" x14ac:dyDescent="0.2">
      <c r="A102" s="65"/>
      <c r="B102" s="65"/>
      <c r="F102" s="65"/>
      <c r="G102" s="65"/>
      <c r="H102" s="65"/>
      <c r="I102" s="65"/>
      <c r="J102" s="65"/>
      <c r="K102" s="65"/>
      <c r="P102" s="65"/>
      <c r="Q102" s="65"/>
      <c r="R102" s="65"/>
      <c r="S102" s="65"/>
      <c r="T102" s="65"/>
      <c r="U102" s="65"/>
      <c r="V102" s="65"/>
      <c r="W102" s="65"/>
    </row>
    <row r="103" spans="1:23" x14ac:dyDescent="0.2">
      <c r="A103" s="65"/>
      <c r="B103" s="65"/>
      <c r="F103" s="65"/>
      <c r="G103" s="65"/>
      <c r="H103" s="65"/>
      <c r="I103" s="65"/>
      <c r="J103" s="65"/>
      <c r="K103" s="65"/>
      <c r="P103" s="65"/>
      <c r="Q103" s="65"/>
      <c r="R103" s="65"/>
      <c r="S103" s="65"/>
      <c r="T103" s="65"/>
      <c r="U103" s="65"/>
      <c r="V103" s="65"/>
      <c r="W103" s="65"/>
    </row>
    <row r="104" spans="1:23" x14ac:dyDescent="0.2">
      <c r="A104" s="65"/>
      <c r="B104" s="65"/>
      <c r="F104" s="65"/>
      <c r="G104" s="65"/>
      <c r="H104" s="65"/>
      <c r="I104" s="65"/>
      <c r="J104" s="65"/>
      <c r="K104" s="65"/>
      <c r="P104" s="65"/>
      <c r="Q104" s="65"/>
      <c r="R104" s="65"/>
      <c r="S104" s="65"/>
      <c r="T104" s="65"/>
      <c r="U104" s="65"/>
      <c r="V104" s="65"/>
      <c r="W104" s="65"/>
    </row>
    <row r="105" spans="1:23" x14ac:dyDescent="0.2">
      <c r="A105" s="65"/>
      <c r="B105" s="65"/>
      <c r="F105" s="65"/>
      <c r="G105" s="65"/>
      <c r="H105" s="65"/>
      <c r="I105" s="65"/>
      <c r="J105" s="65"/>
      <c r="K105" s="65"/>
      <c r="P105" s="65"/>
      <c r="Q105" s="65"/>
      <c r="R105" s="65"/>
      <c r="S105" s="65"/>
      <c r="T105" s="65"/>
      <c r="U105" s="65"/>
      <c r="V105" s="65"/>
      <c r="W105" s="65"/>
    </row>
    <row r="106" spans="1:23" x14ac:dyDescent="0.2">
      <c r="A106" s="65"/>
      <c r="B106" s="65"/>
      <c r="F106" s="65"/>
      <c r="G106" s="65"/>
      <c r="H106" s="65"/>
      <c r="I106" s="65"/>
      <c r="J106" s="65"/>
      <c r="K106" s="65"/>
      <c r="P106" s="65"/>
      <c r="Q106" s="65"/>
      <c r="R106" s="65"/>
      <c r="S106" s="65"/>
      <c r="T106" s="65"/>
      <c r="U106" s="65"/>
      <c r="V106" s="65"/>
      <c r="W106" s="65"/>
    </row>
    <row r="107" spans="1:23" x14ac:dyDescent="0.2">
      <c r="A107" s="65"/>
      <c r="B107" s="65"/>
      <c r="F107" s="65"/>
      <c r="G107" s="65"/>
      <c r="H107" s="65"/>
      <c r="I107" s="65"/>
      <c r="J107" s="65"/>
      <c r="K107" s="65"/>
      <c r="P107" s="65"/>
      <c r="Q107" s="65"/>
      <c r="R107" s="65"/>
      <c r="S107" s="65"/>
      <c r="T107" s="65"/>
      <c r="U107" s="65"/>
      <c r="V107" s="65"/>
      <c r="W107" s="65"/>
    </row>
    <row r="108" spans="1:23" x14ac:dyDescent="0.2">
      <c r="A108" s="65"/>
      <c r="B108" s="65"/>
      <c r="F108" s="65"/>
      <c r="G108" s="65"/>
      <c r="H108" s="65"/>
      <c r="I108" s="65"/>
      <c r="J108" s="65"/>
      <c r="K108" s="65"/>
      <c r="P108" s="65"/>
      <c r="Q108" s="65"/>
      <c r="R108" s="65"/>
      <c r="S108" s="65"/>
      <c r="T108" s="65"/>
      <c r="U108" s="65"/>
      <c r="V108" s="65"/>
      <c r="W108" s="65"/>
    </row>
    <row r="109" spans="1:23" x14ac:dyDescent="0.2">
      <c r="A109" s="65"/>
      <c r="B109" s="65"/>
      <c r="F109" s="65"/>
      <c r="G109" s="65"/>
      <c r="H109" s="65"/>
      <c r="I109" s="65"/>
      <c r="J109" s="65"/>
      <c r="K109" s="65"/>
      <c r="P109" s="65"/>
      <c r="Q109" s="65"/>
      <c r="R109" s="65"/>
      <c r="S109" s="65"/>
      <c r="T109" s="65"/>
      <c r="U109" s="65"/>
      <c r="V109" s="65"/>
      <c r="W109" s="65"/>
    </row>
    <row r="110" spans="1:23" x14ac:dyDescent="0.2">
      <c r="A110" s="65"/>
      <c r="B110" s="65"/>
      <c r="F110" s="65"/>
      <c r="G110" s="65"/>
      <c r="H110" s="65"/>
      <c r="I110" s="65"/>
      <c r="J110" s="65"/>
      <c r="K110" s="65"/>
      <c r="P110" s="65"/>
      <c r="Q110" s="65"/>
      <c r="R110" s="65"/>
      <c r="S110" s="65"/>
      <c r="T110" s="65"/>
      <c r="U110" s="65"/>
      <c r="V110" s="65"/>
      <c r="W110" s="65"/>
    </row>
    <row r="111" spans="1:23" x14ac:dyDescent="0.2">
      <c r="A111" s="65"/>
      <c r="B111" s="65"/>
      <c r="F111" s="65"/>
      <c r="G111" s="65"/>
      <c r="H111" s="65"/>
      <c r="I111" s="65"/>
      <c r="J111" s="65"/>
      <c r="K111" s="65"/>
      <c r="P111" s="65"/>
      <c r="Q111" s="65"/>
      <c r="R111" s="65"/>
      <c r="S111" s="65"/>
      <c r="T111" s="65"/>
      <c r="U111" s="65"/>
      <c r="V111" s="65"/>
      <c r="W111" s="65"/>
    </row>
    <row r="112" spans="1:23" x14ac:dyDescent="0.2">
      <c r="A112" s="65"/>
      <c r="B112" s="65"/>
      <c r="F112" s="65"/>
      <c r="G112" s="65"/>
      <c r="H112" s="65"/>
      <c r="I112" s="65"/>
      <c r="J112" s="65"/>
      <c r="K112" s="65"/>
      <c r="P112" s="65"/>
      <c r="Q112" s="65"/>
      <c r="R112" s="65"/>
      <c r="S112" s="65"/>
      <c r="T112" s="65"/>
      <c r="U112" s="65"/>
      <c r="V112" s="65"/>
      <c r="W112" s="65"/>
    </row>
    <row r="113" spans="1:23" x14ac:dyDescent="0.2">
      <c r="A113" s="65"/>
      <c r="B113" s="65"/>
      <c r="F113" s="65"/>
      <c r="G113" s="65"/>
      <c r="H113" s="65"/>
      <c r="I113" s="65"/>
      <c r="J113" s="65"/>
      <c r="K113" s="65"/>
      <c r="P113" s="65"/>
      <c r="Q113" s="65"/>
      <c r="R113" s="65"/>
      <c r="S113" s="65"/>
      <c r="T113" s="65"/>
      <c r="U113" s="65"/>
      <c r="V113" s="65"/>
      <c r="W113" s="65"/>
    </row>
    <row r="114" spans="1:23" x14ac:dyDescent="0.2">
      <c r="A114" s="65"/>
      <c r="B114" s="65"/>
      <c r="F114" s="65"/>
      <c r="G114" s="65"/>
      <c r="H114" s="65"/>
      <c r="I114" s="65"/>
      <c r="J114" s="65"/>
      <c r="K114" s="65"/>
      <c r="P114" s="65"/>
      <c r="Q114" s="65"/>
      <c r="R114" s="65"/>
      <c r="S114" s="65"/>
      <c r="T114" s="65"/>
      <c r="U114" s="65"/>
      <c r="V114" s="65"/>
      <c r="W114" s="65"/>
    </row>
    <row r="115" spans="1:23" x14ac:dyDescent="0.2">
      <c r="A115" s="65"/>
      <c r="B115" s="65"/>
      <c r="F115" s="65"/>
      <c r="G115" s="65"/>
      <c r="H115" s="65"/>
      <c r="I115" s="65"/>
      <c r="J115" s="65"/>
      <c r="K115" s="65"/>
      <c r="P115" s="65"/>
      <c r="Q115" s="65"/>
      <c r="R115" s="65"/>
      <c r="S115" s="65"/>
      <c r="T115" s="65"/>
      <c r="U115" s="65"/>
      <c r="V115" s="65"/>
      <c r="W115" s="65"/>
    </row>
    <row r="116" spans="1:23" x14ac:dyDescent="0.2">
      <c r="A116" s="65"/>
      <c r="B116" s="65"/>
      <c r="F116" s="65"/>
      <c r="G116" s="65"/>
      <c r="H116" s="65"/>
      <c r="I116" s="65"/>
      <c r="J116" s="65"/>
      <c r="K116" s="65"/>
      <c r="P116" s="65"/>
      <c r="Q116" s="65"/>
      <c r="R116" s="65"/>
      <c r="S116" s="65"/>
      <c r="T116" s="65"/>
      <c r="U116" s="65"/>
      <c r="V116" s="65"/>
      <c r="W116" s="65"/>
    </row>
    <row r="117" spans="1:23" x14ac:dyDescent="0.2">
      <c r="A117" s="65"/>
      <c r="B117" s="65"/>
      <c r="F117" s="65"/>
      <c r="G117" s="65"/>
      <c r="H117" s="65"/>
      <c r="I117" s="65"/>
      <c r="J117" s="65"/>
      <c r="K117" s="65"/>
      <c r="P117" s="65"/>
      <c r="Q117" s="65"/>
      <c r="R117" s="65"/>
      <c r="S117" s="65"/>
      <c r="T117" s="65"/>
      <c r="U117" s="65"/>
      <c r="V117" s="65"/>
      <c r="W117" s="65"/>
    </row>
    <row r="118" spans="1:23" x14ac:dyDescent="0.2">
      <c r="A118" s="65"/>
      <c r="B118" s="65"/>
      <c r="F118" s="65"/>
      <c r="G118" s="65"/>
      <c r="H118" s="65"/>
      <c r="I118" s="65"/>
      <c r="J118" s="65"/>
      <c r="K118" s="65"/>
      <c r="P118" s="65"/>
      <c r="Q118" s="65"/>
      <c r="R118" s="65"/>
      <c r="S118" s="65"/>
      <c r="T118" s="65"/>
      <c r="U118" s="65"/>
      <c r="V118" s="65"/>
      <c r="W118" s="65"/>
    </row>
    <row r="119" spans="1:23" x14ac:dyDescent="0.2">
      <c r="A119" s="65"/>
      <c r="B119" s="65"/>
      <c r="F119" s="65"/>
      <c r="G119" s="65"/>
      <c r="H119" s="65"/>
      <c r="I119" s="65"/>
      <c r="J119" s="65"/>
      <c r="K119" s="65"/>
      <c r="P119" s="65"/>
      <c r="Q119" s="65"/>
      <c r="R119" s="65"/>
      <c r="S119" s="65"/>
      <c r="T119" s="65"/>
      <c r="U119" s="65"/>
      <c r="V119" s="65"/>
      <c r="W119" s="65"/>
    </row>
    <row r="120" spans="1:23" x14ac:dyDescent="0.2">
      <c r="A120" s="65"/>
      <c r="B120" s="65"/>
      <c r="F120" s="65"/>
      <c r="G120" s="65"/>
      <c r="H120" s="65"/>
      <c r="I120" s="65"/>
      <c r="J120" s="65"/>
      <c r="K120" s="65"/>
      <c r="P120" s="65"/>
      <c r="Q120" s="65"/>
      <c r="R120" s="65"/>
      <c r="S120" s="65"/>
      <c r="T120" s="65"/>
      <c r="U120" s="65"/>
      <c r="V120" s="65"/>
      <c r="W120" s="65"/>
    </row>
    <row r="121" spans="1:23" x14ac:dyDescent="0.2">
      <c r="A121" s="65"/>
      <c r="B121" s="65"/>
      <c r="F121" s="65"/>
      <c r="G121" s="65"/>
      <c r="H121" s="65"/>
      <c r="I121" s="65"/>
      <c r="J121" s="65"/>
      <c r="K121" s="65"/>
      <c r="P121" s="65"/>
      <c r="Q121" s="65"/>
      <c r="R121" s="65"/>
      <c r="S121" s="65"/>
      <c r="T121" s="65"/>
      <c r="U121" s="65"/>
      <c r="V121" s="65"/>
      <c r="W121" s="65"/>
    </row>
    <row r="122" spans="1:23" x14ac:dyDescent="0.2">
      <c r="A122" s="65"/>
      <c r="B122" s="65"/>
      <c r="F122" s="65"/>
      <c r="G122" s="65"/>
      <c r="H122" s="65"/>
      <c r="I122" s="65"/>
      <c r="J122" s="65"/>
      <c r="K122" s="65"/>
      <c r="P122" s="65"/>
      <c r="Q122" s="65"/>
      <c r="R122" s="65"/>
      <c r="S122" s="65"/>
      <c r="T122" s="65"/>
      <c r="U122" s="65"/>
      <c r="V122" s="65"/>
      <c r="W122" s="65"/>
    </row>
    <row r="123" spans="1:23" x14ac:dyDescent="0.2">
      <c r="A123" s="65"/>
      <c r="B123" s="65"/>
      <c r="F123" s="65"/>
      <c r="G123" s="65"/>
      <c r="H123" s="65"/>
      <c r="I123" s="65"/>
      <c r="J123" s="65"/>
      <c r="K123" s="65"/>
      <c r="P123" s="65"/>
      <c r="Q123" s="65"/>
      <c r="R123" s="65"/>
      <c r="S123" s="65"/>
      <c r="T123" s="65"/>
      <c r="U123" s="65"/>
      <c r="V123" s="65"/>
      <c r="W123" s="65"/>
    </row>
    <row r="124" spans="1:23" x14ac:dyDescent="0.2">
      <c r="A124" s="65"/>
      <c r="B124" s="65"/>
      <c r="F124" s="65"/>
      <c r="G124" s="65"/>
      <c r="H124" s="65"/>
      <c r="I124" s="65"/>
      <c r="J124" s="65"/>
      <c r="K124" s="65"/>
      <c r="P124" s="65"/>
      <c r="Q124" s="65"/>
      <c r="R124" s="65"/>
      <c r="S124" s="65"/>
      <c r="T124" s="65"/>
      <c r="U124" s="65"/>
      <c r="V124" s="65"/>
      <c r="W124" s="65"/>
    </row>
    <row r="125" spans="1:23" x14ac:dyDescent="0.2">
      <c r="A125" s="65"/>
      <c r="B125" s="65"/>
      <c r="F125" s="65"/>
      <c r="G125" s="65"/>
      <c r="H125" s="65"/>
      <c r="I125" s="65"/>
      <c r="J125" s="65"/>
      <c r="K125" s="65"/>
      <c r="P125" s="65"/>
      <c r="Q125" s="65"/>
      <c r="R125" s="65"/>
      <c r="S125" s="65"/>
      <c r="T125" s="65"/>
      <c r="U125" s="65"/>
      <c r="V125" s="65"/>
      <c r="W125" s="65"/>
    </row>
    <row r="126" spans="1:23" x14ac:dyDescent="0.2">
      <c r="A126" s="65"/>
      <c r="B126" s="65"/>
      <c r="F126" s="65"/>
      <c r="G126" s="65"/>
      <c r="H126" s="65"/>
      <c r="I126" s="65"/>
      <c r="J126" s="65"/>
      <c r="K126" s="65"/>
      <c r="P126" s="65"/>
      <c r="Q126" s="65"/>
      <c r="R126" s="65"/>
      <c r="S126" s="65"/>
      <c r="T126" s="65"/>
      <c r="U126" s="65"/>
      <c r="V126" s="65"/>
      <c r="W126" s="65"/>
    </row>
    <row r="127" spans="1:23" x14ac:dyDescent="0.2">
      <c r="A127" s="65"/>
      <c r="B127" s="65"/>
      <c r="F127" s="65"/>
      <c r="G127" s="65"/>
      <c r="H127" s="65"/>
      <c r="I127" s="65"/>
      <c r="J127" s="65"/>
      <c r="K127" s="65"/>
      <c r="P127" s="65"/>
      <c r="Q127" s="65"/>
      <c r="R127" s="65"/>
      <c r="S127" s="65"/>
      <c r="T127" s="65"/>
      <c r="U127" s="65"/>
      <c r="V127" s="65"/>
      <c r="W127" s="65"/>
    </row>
    <row r="128" spans="1:23" x14ac:dyDescent="0.2">
      <c r="A128" s="65"/>
      <c r="B128" s="65"/>
      <c r="F128" s="65"/>
      <c r="G128" s="65"/>
      <c r="H128" s="65"/>
      <c r="I128" s="65"/>
      <c r="J128" s="65"/>
      <c r="K128" s="65"/>
      <c r="P128" s="65"/>
      <c r="Q128" s="65"/>
      <c r="R128" s="65"/>
      <c r="S128" s="65"/>
      <c r="T128" s="65"/>
      <c r="U128" s="65"/>
      <c r="V128" s="65"/>
      <c r="W128" s="65"/>
    </row>
    <row r="129" spans="1:23" x14ac:dyDescent="0.2">
      <c r="A129" s="65"/>
      <c r="B129" s="65"/>
      <c r="F129" s="65"/>
      <c r="G129" s="65"/>
      <c r="H129" s="65"/>
      <c r="I129" s="65"/>
      <c r="J129" s="65"/>
      <c r="K129" s="65"/>
      <c r="P129" s="65"/>
      <c r="Q129" s="65"/>
      <c r="R129" s="65"/>
      <c r="S129" s="65"/>
      <c r="T129" s="65"/>
      <c r="U129" s="65"/>
      <c r="V129" s="65"/>
      <c r="W129" s="65"/>
    </row>
    <row r="130" spans="1:23" x14ac:dyDescent="0.2">
      <c r="A130" s="65"/>
      <c r="B130" s="65"/>
      <c r="F130" s="65"/>
      <c r="G130" s="65"/>
      <c r="H130" s="65"/>
      <c r="I130" s="65"/>
      <c r="J130" s="65"/>
      <c r="K130" s="65"/>
      <c r="P130" s="65"/>
      <c r="Q130" s="65"/>
      <c r="R130" s="65"/>
      <c r="S130" s="65"/>
      <c r="T130" s="65"/>
      <c r="U130" s="65"/>
      <c r="V130" s="65"/>
      <c r="W130" s="65"/>
    </row>
    <row r="131" spans="1:23" x14ac:dyDescent="0.2">
      <c r="A131" s="65"/>
      <c r="B131" s="65"/>
      <c r="F131" s="65"/>
      <c r="G131" s="65"/>
      <c r="H131" s="65"/>
      <c r="I131" s="65"/>
      <c r="J131" s="65"/>
      <c r="K131" s="65"/>
      <c r="P131" s="65"/>
      <c r="Q131" s="65"/>
      <c r="R131" s="65"/>
      <c r="S131" s="65"/>
      <c r="T131" s="65"/>
      <c r="U131" s="65"/>
      <c r="V131" s="65"/>
      <c r="W131" s="65"/>
    </row>
    <row r="132" spans="1:23" x14ac:dyDescent="0.2">
      <c r="A132" s="65"/>
      <c r="B132" s="65"/>
      <c r="F132" s="65"/>
      <c r="G132" s="65"/>
      <c r="H132" s="65"/>
      <c r="I132" s="65"/>
      <c r="J132" s="65"/>
      <c r="K132" s="65"/>
      <c r="P132" s="65"/>
      <c r="Q132" s="65"/>
      <c r="R132" s="65"/>
      <c r="S132" s="65"/>
      <c r="T132" s="65"/>
      <c r="U132" s="65"/>
      <c r="V132" s="65"/>
      <c r="W132" s="65"/>
    </row>
    <row r="133" spans="1:23" x14ac:dyDescent="0.2">
      <c r="A133" s="65"/>
      <c r="B133" s="65"/>
      <c r="F133" s="65"/>
      <c r="G133" s="65"/>
      <c r="H133" s="65"/>
      <c r="I133" s="65"/>
      <c r="J133" s="65"/>
      <c r="K133" s="65"/>
      <c r="P133" s="65"/>
      <c r="Q133" s="65"/>
      <c r="R133" s="65"/>
      <c r="S133" s="65"/>
      <c r="T133" s="65"/>
      <c r="U133" s="65"/>
      <c r="V133" s="65"/>
      <c r="W133" s="65"/>
    </row>
    <row r="134" spans="1:23" x14ac:dyDescent="0.2">
      <c r="A134" s="65"/>
      <c r="B134" s="65"/>
      <c r="F134" s="65"/>
      <c r="G134" s="65"/>
      <c r="H134" s="65"/>
      <c r="I134" s="65"/>
      <c r="J134" s="65"/>
      <c r="K134" s="65"/>
      <c r="P134" s="65"/>
      <c r="Q134" s="65"/>
      <c r="R134" s="65"/>
      <c r="S134" s="65"/>
      <c r="T134" s="65"/>
      <c r="U134" s="65"/>
      <c r="V134" s="65"/>
      <c r="W134" s="65"/>
    </row>
    <row r="135" spans="1:23" x14ac:dyDescent="0.2">
      <c r="A135" s="65"/>
      <c r="B135" s="65"/>
      <c r="F135" s="65"/>
      <c r="G135" s="65"/>
      <c r="H135" s="65"/>
      <c r="I135" s="65"/>
      <c r="J135" s="65"/>
      <c r="K135" s="65"/>
      <c r="P135" s="65"/>
      <c r="Q135" s="65"/>
      <c r="R135" s="65"/>
      <c r="S135" s="65"/>
      <c r="T135" s="65"/>
      <c r="U135" s="65"/>
      <c r="V135" s="65"/>
      <c r="W135" s="65"/>
    </row>
    <row r="136" spans="1:23" x14ac:dyDescent="0.2">
      <c r="A136" s="65"/>
      <c r="B136" s="65"/>
      <c r="F136" s="65"/>
      <c r="G136" s="65"/>
      <c r="H136" s="65"/>
      <c r="I136" s="65"/>
      <c r="J136" s="65"/>
      <c r="K136" s="65"/>
      <c r="P136" s="65"/>
      <c r="Q136" s="65"/>
      <c r="R136" s="65"/>
      <c r="S136" s="65"/>
      <c r="T136" s="65"/>
      <c r="U136" s="65"/>
      <c r="V136" s="65"/>
      <c r="W136" s="65"/>
    </row>
    <row r="137" spans="1:23" x14ac:dyDescent="0.2">
      <c r="A137" s="65"/>
      <c r="B137" s="65"/>
      <c r="F137" s="65"/>
      <c r="G137" s="65"/>
      <c r="H137" s="65"/>
      <c r="I137" s="65"/>
      <c r="J137" s="65"/>
      <c r="K137" s="65"/>
      <c r="P137" s="65"/>
      <c r="Q137" s="65"/>
      <c r="R137" s="65"/>
      <c r="S137" s="65"/>
      <c r="T137" s="65"/>
      <c r="U137" s="65"/>
      <c r="V137" s="65"/>
      <c r="W137" s="65"/>
    </row>
    <row r="138" spans="1:23" x14ac:dyDescent="0.2">
      <c r="A138" s="65"/>
      <c r="B138" s="65"/>
      <c r="F138" s="65"/>
      <c r="G138" s="65"/>
      <c r="H138" s="65"/>
      <c r="I138" s="65"/>
      <c r="J138" s="65"/>
      <c r="K138" s="65"/>
      <c r="P138" s="65"/>
      <c r="Q138" s="65"/>
      <c r="R138" s="65"/>
      <c r="S138" s="65"/>
      <c r="T138" s="65"/>
      <c r="U138" s="65"/>
      <c r="V138" s="65"/>
      <c r="W138" s="65"/>
    </row>
    <row r="139" spans="1:23" x14ac:dyDescent="0.2">
      <c r="A139" s="65"/>
      <c r="B139" s="65"/>
      <c r="F139" s="65"/>
      <c r="G139" s="65"/>
      <c r="H139" s="65"/>
      <c r="I139" s="65"/>
      <c r="J139" s="65"/>
      <c r="K139" s="65"/>
      <c r="P139" s="65"/>
      <c r="Q139" s="65"/>
      <c r="R139" s="65"/>
      <c r="S139" s="65"/>
      <c r="T139" s="65"/>
      <c r="U139" s="65"/>
      <c r="V139" s="65"/>
      <c r="W139" s="65"/>
    </row>
    <row r="140" spans="1:23" x14ac:dyDescent="0.2">
      <c r="A140" s="65"/>
      <c r="B140" s="65"/>
      <c r="F140" s="65"/>
      <c r="G140" s="65"/>
      <c r="H140" s="65"/>
      <c r="I140" s="65"/>
      <c r="J140" s="65"/>
      <c r="K140" s="65"/>
      <c r="P140" s="65"/>
      <c r="Q140" s="65"/>
      <c r="R140" s="65"/>
      <c r="S140" s="65"/>
      <c r="T140" s="65"/>
      <c r="U140" s="65"/>
      <c r="V140" s="65"/>
      <c r="W140" s="65"/>
    </row>
    <row r="141" spans="1:23" x14ac:dyDescent="0.2">
      <c r="A141" s="65"/>
      <c r="B141" s="65"/>
      <c r="F141" s="65"/>
      <c r="G141" s="65"/>
      <c r="H141" s="65"/>
      <c r="I141" s="65"/>
      <c r="J141" s="65"/>
      <c r="K141" s="65"/>
      <c r="P141" s="65"/>
      <c r="Q141" s="65"/>
      <c r="R141" s="65"/>
      <c r="S141" s="65"/>
      <c r="T141" s="65"/>
      <c r="U141" s="65"/>
      <c r="V141" s="65"/>
      <c r="W141" s="65"/>
    </row>
    <row r="142" spans="1:23" x14ac:dyDescent="0.2">
      <c r="A142" s="65"/>
      <c r="B142" s="65"/>
      <c r="F142" s="65"/>
      <c r="G142" s="65"/>
      <c r="H142" s="65"/>
      <c r="I142" s="65"/>
      <c r="J142" s="65"/>
      <c r="K142" s="65"/>
      <c r="P142" s="65"/>
      <c r="Q142" s="65"/>
      <c r="R142" s="65"/>
      <c r="S142" s="65"/>
      <c r="T142" s="65"/>
      <c r="U142" s="65"/>
      <c r="V142" s="65"/>
      <c r="W142" s="65"/>
    </row>
    <row r="143" spans="1:23" x14ac:dyDescent="0.2">
      <c r="A143" s="65"/>
      <c r="B143" s="65"/>
      <c r="F143" s="65"/>
      <c r="G143" s="65"/>
      <c r="H143" s="65"/>
      <c r="I143" s="65"/>
      <c r="J143" s="65"/>
      <c r="K143" s="65"/>
      <c r="P143" s="65"/>
      <c r="Q143" s="65"/>
      <c r="R143" s="65"/>
      <c r="S143" s="65"/>
      <c r="T143" s="65"/>
      <c r="U143" s="65"/>
      <c r="V143" s="65"/>
      <c r="W143" s="65"/>
    </row>
    <row r="144" spans="1:23" x14ac:dyDescent="0.2">
      <c r="A144" s="65"/>
      <c r="B144" s="65"/>
      <c r="F144" s="65"/>
      <c r="G144" s="65"/>
      <c r="H144" s="65"/>
      <c r="I144" s="65"/>
      <c r="J144" s="65"/>
      <c r="K144" s="65"/>
      <c r="P144" s="65"/>
      <c r="Q144" s="65"/>
      <c r="R144" s="65"/>
      <c r="S144" s="65"/>
      <c r="T144" s="65"/>
      <c r="U144" s="65"/>
      <c r="V144" s="65"/>
      <c r="W144" s="65"/>
    </row>
    <row r="145" spans="1:23" x14ac:dyDescent="0.2">
      <c r="A145" s="65"/>
      <c r="B145" s="65"/>
      <c r="F145" s="65"/>
      <c r="G145" s="65"/>
      <c r="H145" s="65"/>
      <c r="I145" s="65"/>
      <c r="J145" s="65"/>
      <c r="K145" s="65"/>
      <c r="P145" s="65"/>
      <c r="Q145" s="65"/>
      <c r="R145" s="65"/>
      <c r="S145" s="65"/>
      <c r="T145" s="65"/>
      <c r="U145" s="65"/>
      <c r="V145" s="65"/>
      <c r="W145" s="65"/>
    </row>
    <row r="146" spans="1:23" x14ac:dyDescent="0.2">
      <c r="A146" s="65"/>
      <c r="B146" s="65"/>
      <c r="F146" s="65"/>
      <c r="G146" s="65"/>
      <c r="H146" s="65"/>
      <c r="I146" s="65"/>
      <c r="J146" s="65"/>
      <c r="K146" s="65"/>
      <c r="P146" s="65"/>
      <c r="Q146" s="65"/>
      <c r="R146" s="65"/>
      <c r="S146" s="65"/>
      <c r="T146" s="65"/>
      <c r="U146" s="65"/>
      <c r="V146" s="65"/>
      <c r="W146" s="65"/>
    </row>
    <row r="147" spans="1:23" x14ac:dyDescent="0.2">
      <c r="A147" s="65"/>
      <c r="B147" s="65"/>
      <c r="F147" s="65"/>
      <c r="G147" s="65"/>
      <c r="H147" s="65"/>
      <c r="I147" s="65"/>
      <c r="J147" s="65"/>
      <c r="K147" s="65"/>
      <c r="P147" s="65"/>
      <c r="Q147" s="65"/>
      <c r="R147" s="65"/>
      <c r="S147" s="65"/>
      <c r="T147" s="65"/>
      <c r="U147" s="65"/>
      <c r="V147" s="65"/>
      <c r="W147" s="65"/>
    </row>
    <row r="148" spans="1:23" x14ac:dyDescent="0.2">
      <c r="A148" s="65"/>
      <c r="B148" s="65"/>
      <c r="F148" s="65"/>
      <c r="G148" s="65"/>
      <c r="H148" s="65"/>
      <c r="I148" s="65"/>
      <c r="J148" s="65"/>
      <c r="K148" s="65"/>
      <c r="P148" s="65"/>
      <c r="Q148" s="65"/>
      <c r="R148" s="65"/>
      <c r="S148" s="65"/>
      <c r="T148" s="65"/>
      <c r="U148" s="65"/>
      <c r="V148" s="65"/>
      <c r="W148" s="65"/>
    </row>
    <row r="149" spans="1:23" x14ac:dyDescent="0.2">
      <c r="A149" s="65"/>
      <c r="B149" s="65"/>
      <c r="F149" s="65"/>
      <c r="G149" s="65"/>
      <c r="H149" s="65"/>
      <c r="I149" s="65"/>
      <c r="J149" s="65"/>
      <c r="K149" s="65"/>
      <c r="P149" s="65"/>
      <c r="Q149" s="65"/>
      <c r="R149" s="65"/>
      <c r="S149" s="65"/>
      <c r="T149" s="65"/>
      <c r="U149" s="65"/>
      <c r="V149" s="65"/>
      <c r="W149" s="65"/>
    </row>
    <row r="150" spans="1:23" x14ac:dyDescent="0.2">
      <c r="A150" s="65"/>
      <c r="B150" s="65"/>
      <c r="F150" s="65"/>
      <c r="G150" s="65"/>
      <c r="H150" s="65"/>
      <c r="I150" s="65"/>
      <c r="J150" s="65"/>
      <c r="K150" s="65"/>
      <c r="P150" s="65"/>
      <c r="Q150" s="65"/>
      <c r="R150" s="65"/>
      <c r="S150" s="65"/>
      <c r="T150" s="65"/>
      <c r="U150" s="65"/>
      <c r="V150" s="65"/>
      <c r="W150" s="65"/>
    </row>
    <row r="151" spans="1:23" x14ac:dyDescent="0.2">
      <c r="A151" s="65"/>
      <c r="B151" s="65"/>
      <c r="F151" s="65"/>
      <c r="G151" s="65"/>
      <c r="H151" s="65"/>
      <c r="I151" s="65"/>
      <c r="J151" s="65"/>
      <c r="K151" s="65"/>
      <c r="P151" s="65"/>
      <c r="Q151" s="65"/>
      <c r="R151" s="65"/>
      <c r="S151" s="65"/>
      <c r="T151" s="65"/>
      <c r="U151" s="65"/>
      <c r="V151" s="65"/>
      <c r="W151" s="65"/>
    </row>
    <row r="152" spans="1:23" x14ac:dyDescent="0.2">
      <c r="A152" s="65"/>
      <c r="B152" s="65"/>
      <c r="F152" s="65"/>
      <c r="G152" s="65"/>
      <c r="H152" s="65"/>
      <c r="I152" s="65"/>
      <c r="J152" s="65"/>
      <c r="K152" s="65"/>
      <c r="P152" s="65"/>
      <c r="Q152" s="65"/>
      <c r="R152" s="65"/>
      <c r="S152" s="65"/>
      <c r="T152" s="65"/>
      <c r="U152" s="65"/>
      <c r="V152" s="65"/>
      <c r="W152" s="65"/>
    </row>
    <row r="153" spans="1:23" x14ac:dyDescent="0.2">
      <c r="A153" s="65"/>
      <c r="B153" s="65"/>
      <c r="F153" s="65"/>
      <c r="G153" s="65"/>
      <c r="H153" s="65"/>
      <c r="I153" s="65"/>
      <c r="J153" s="65"/>
      <c r="K153" s="65"/>
      <c r="P153" s="65"/>
      <c r="Q153" s="65"/>
      <c r="R153" s="65"/>
      <c r="S153" s="65"/>
      <c r="T153" s="65"/>
      <c r="U153" s="65"/>
      <c r="V153" s="65"/>
      <c r="W153" s="65"/>
    </row>
    <row r="154" spans="1:23" x14ac:dyDescent="0.2">
      <c r="A154" s="65"/>
      <c r="B154" s="65"/>
      <c r="F154" s="65"/>
      <c r="G154" s="65"/>
      <c r="H154" s="65"/>
      <c r="I154" s="65"/>
      <c r="J154" s="65"/>
      <c r="K154" s="65"/>
      <c r="P154" s="65"/>
      <c r="Q154" s="65"/>
      <c r="R154" s="65"/>
      <c r="S154" s="65"/>
      <c r="T154" s="65"/>
      <c r="U154" s="65"/>
      <c r="V154" s="65"/>
      <c r="W154" s="65"/>
    </row>
    <row r="155" spans="1:23" x14ac:dyDescent="0.2">
      <c r="A155" s="65"/>
      <c r="B155" s="65"/>
      <c r="F155" s="65"/>
      <c r="G155" s="65"/>
      <c r="H155" s="65"/>
      <c r="I155" s="65"/>
      <c r="J155" s="65"/>
      <c r="K155" s="65"/>
      <c r="P155" s="65"/>
      <c r="Q155" s="65"/>
      <c r="R155" s="65"/>
      <c r="S155" s="65"/>
      <c r="T155" s="65"/>
      <c r="U155" s="65"/>
      <c r="V155" s="65"/>
      <c r="W155" s="65"/>
    </row>
    <row r="156" spans="1:23" x14ac:dyDescent="0.2">
      <c r="A156" s="65"/>
      <c r="B156" s="65"/>
      <c r="F156" s="65"/>
      <c r="G156" s="65"/>
      <c r="H156" s="65"/>
      <c r="I156" s="65"/>
      <c r="J156" s="65"/>
      <c r="K156" s="65"/>
      <c r="P156" s="65"/>
      <c r="Q156" s="65"/>
      <c r="R156" s="65"/>
      <c r="S156" s="65"/>
      <c r="T156" s="65"/>
      <c r="U156" s="65"/>
      <c r="V156" s="65"/>
      <c r="W156" s="65"/>
    </row>
    <row r="157" spans="1:23" x14ac:dyDescent="0.2">
      <c r="A157" s="65"/>
      <c r="B157" s="65"/>
      <c r="F157" s="65"/>
      <c r="G157" s="65"/>
      <c r="H157" s="65"/>
      <c r="I157" s="65"/>
      <c r="J157" s="65"/>
      <c r="K157" s="65"/>
      <c r="P157" s="65"/>
      <c r="Q157" s="65"/>
      <c r="R157" s="65"/>
      <c r="S157" s="65"/>
      <c r="T157" s="65"/>
      <c r="U157" s="65"/>
      <c r="V157" s="65"/>
      <c r="W157" s="65"/>
    </row>
    <row r="158" spans="1:23" x14ac:dyDescent="0.2">
      <c r="A158" s="65"/>
      <c r="B158" s="65"/>
      <c r="F158" s="65"/>
      <c r="G158" s="65"/>
      <c r="H158" s="65"/>
      <c r="I158" s="65"/>
      <c r="J158" s="65"/>
      <c r="K158" s="65"/>
      <c r="P158" s="65"/>
      <c r="Q158" s="65"/>
      <c r="R158" s="65"/>
      <c r="S158" s="65"/>
      <c r="T158" s="65"/>
      <c r="U158" s="65"/>
      <c r="V158" s="65"/>
      <c r="W158" s="65"/>
    </row>
    <row r="159" spans="1:23" x14ac:dyDescent="0.2">
      <c r="A159" s="65"/>
      <c r="B159" s="65"/>
      <c r="F159" s="65"/>
      <c r="G159" s="65"/>
      <c r="H159" s="65"/>
      <c r="I159" s="65"/>
      <c r="J159" s="65"/>
      <c r="K159" s="65"/>
      <c r="P159" s="65"/>
      <c r="Q159" s="65"/>
      <c r="R159" s="65"/>
      <c r="S159" s="65"/>
      <c r="T159" s="65"/>
      <c r="U159" s="65"/>
      <c r="V159" s="65"/>
      <c r="W159" s="65"/>
    </row>
    <row r="160" spans="1:23" x14ac:dyDescent="0.2">
      <c r="A160" s="65"/>
      <c r="B160" s="65"/>
      <c r="F160" s="65"/>
      <c r="G160" s="65"/>
      <c r="H160" s="65"/>
      <c r="I160" s="65"/>
      <c r="J160" s="65"/>
      <c r="K160" s="65"/>
      <c r="P160" s="65"/>
      <c r="Q160" s="65"/>
      <c r="R160" s="65"/>
      <c r="S160" s="65"/>
      <c r="T160" s="65"/>
      <c r="U160" s="65"/>
      <c r="V160" s="65"/>
      <c r="W160" s="65"/>
    </row>
    <row r="161" spans="1:23" x14ac:dyDescent="0.2">
      <c r="A161" s="65"/>
      <c r="B161" s="65"/>
      <c r="F161" s="65"/>
      <c r="G161" s="65"/>
      <c r="H161" s="65"/>
      <c r="I161" s="65"/>
      <c r="J161" s="65"/>
      <c r="K161" s="65"/>
      <c r="P161" s="65"/>
      <c r="Q161" s="65"/>
      <c r="R161" s="65"/>
      <c r="S161" s="65"/>
      <c r="T161" s="65"/>
      <c r="U161" s="65"/>
      <c r="V161" s="65"/>
      <c r="W161" s="65"/>
    </row>
    <row r="162" spans="1:23" x14ac:dyDescent="0.2">
      <c r="A162" s="65"/>
      <c r="B162" s="65"/>
      <c r="F162" s="65"/>
      <c r="G162" s="65"/>
      <c r="H162" s="65"/>
      <c r="I162" s="65"/>
      <c r="J162" s="65"/>
      <c r="K162" s="65"/>
      <c r="P162" s="65"/>
      <c r="Q162" s="65"/>
      <c r="R162" s="65"/>
      <c r="S162" s="65"/>
      <c r="T162" s="65"/>
      <c r="U162" s="65"/>
      <c r="V162" s="65"/>
      <c r="W162" s="65"/>
    </row>
    <row r="163" spans="1:23" x14ac:dyDescent="0.2">
      <c r="A163" s="65"/>
      <c r="B163" s="65"/>
      <c r="F163" s="65"/>
      <c r="G163" s="65"/>
      <c r="H163" s="65"/>
      <c r="I163" s="65"/>
      <c r="J163" s="65"/>
      <c r="K163" s="65"/>
      <c r="P163" s="65"/>
      <c r="Q163" s="65"/>
      <c r="R163" s="65"/>
      <c r="S163" s="65"/>
      <c r="T163" s="65"/>
      <c r="U163" s="65"/>
      <c r="V163" s="65"/>
      <c r="W163" s="65"/>
    </row>
    <row r="164" spans="1:23" x14ac:dyDescent="0.2">
      <c r="A164" s="65"/>
      <c r="B164" s="65"/>
      <c r="F164" s="65"/>
      <c r="G164" s="65"/>
      <c r="H164" s="65"/>
      <c r="I164" s="65"/>
      <c r="J164" s="65"/>
      <c r="K164" s="65"/>
      <c r="P164" s="65"/>
      <c r="Q164" s="65"/>
      <c r="R164" s="65"/>
      <c r="S164" s="65"/>
      <c r="T164" s="65"/>
      <c r="U164" s="65"/>
      <c r="V164" s="65"/>
      <c r="W164" s="65"/>
    </row>
    <row r="165" spans="1:23" x14ac:dyDescent="0.2">
      <c r="A165" s="65"/>
      <c r="B165" s="65"/>
      <c r="F165" s="65"/>
      <c r="G165" s="65"/>
      <c r="H165" s="65"/>
      <c r="I165" s="65"/>
      <c r="J165" s="65"/>
      <c r="K165" s="65"/>
      <c r="P165" s="65"/>
      <c r="Q165" s="65"/>
      <c r="R165" s="65"/>
      <c r="S165" s="65"/>
      <c r="T165" s="65"/>
      <c r="U165" s="65"/>
      <c r="V165" s="65"/>
      <c r="W165" s="65"/>
    </row>
    <row r="166" spans="1:23" x14ac:dyDescent="0.2">
      <c r="A166" s="65"/>
      <c r="B166" s="65"/>
      <c r="F166" s="65"/>
      <c r="G166" s="65"/>
      <c r="H166" s="65"/>
      <c r="I166" s="65"/>
      <c r="J166" s="65"/>
      <c r="K166" s="65"/>
      <c r="P166" s="65"/>
      <c r="Q166" s="65"/>
      <c r="R166" s="65"/>
      <c r="S166" s="65"/>
      <c r="T166" s="65"/>
      <c r="U166" s="65"/>
      <c r="V166" s="65"/>
      <c r="W166" s="65"/>
    </row>
    <row r="167" spans="1:23" x14ac:dyDescent="0.2">
      <c r="A167" s="65"/>
      <c r="B167" s="65"/>
      <c r="F167" s="65"/>
      <c r="G167" s="65"/>
      <c r="H167" s="65"/>
      <c r="I167" s="65"/>
      <c r="J167" s="65"/>
      <c r="K167" s="65"/>
      <c r="P167" s="65"/>
      <c r="Q167" s="65"/>
      <c r="R167" s="65"/>
      <c r="S167" s="65"/>
      <c r="T167" s="65"/>
      <c r="U167" s="65"/>
      <c r="V167" s="65"/>
      <c r="W167" s="65"/>
    </row>
    <row r="168" spans="1:23" x14ac:dyDescent="0.2">
      <c r="A168" s="65"/>
      <c r="B168" s="65"/>
      <c r="F168" s="65"/>
      <c r="G168" s="65"/>
      <c r="H168" s="65"/>
      <c r="I168" s="65"/>
      <c r="J168" s="65"/>
      <c r="K168" s="65"/>
      <c r="P168" s="65"/>
      <c r="Q168" s="65"/>
      <c r="R168" s="65"/>
      <c r="S168" s="65"/>
      <c r="T168" s="65"/>
      <c r="U168" s="65"/>
      <c r="V168" s="65"/>
      <c r="W168" s="65"/>
    </row>
    <row r="169" spans="1:23" x14ac:dyDescent="0.2">
      <c r="A169" s="65"/>
      <c r="B169" s="65"/>
      <c r="F169" s="65"/>
      <c r="G169" s="65"/>
      <c r="H169" s="65"/>
      <c r="I169" s="65"/>
      <c r="J169" s="65"/>
      <c r="K169" s="65"/>
      <c r="P169" s="65"/>
      <c r="Q169" s="65"/>
      <c r="R169" s="65"/>
      <c r="S169" s="65"/>
      <c r="T169" s="65"/>
      <c r="U169" s="65"/>
      <c r="V169" s="65"/>
      <c r="W169" s="65"/>
    </row>
    <row r="170" spans="1:23" x14ac:dyDescent="0.2">
      <c r="A170" s="65"/>
      <c r="B170" s="65"/>
      <c r="F170" s="65"/>
      <c r="G170" s="65"/>
      <c r="H170" s="65"/>
      <c r="I170" s="65"/>
      <c r="J170" s="65"/>
      <c r="K170" s="65"/>
      <c r="P170" s="65"/>
      <c r="Q170" s="65"/>
      <c r="R170" s="65"/>
      <c r="S170" s="65"/>
      <c r="T170" s="65"/>
      <c r="U170" s="65"/>
      <c r="V170" s="65"/>
      <c r="W170" s="65"/>
    </row>
    <row r="171" spans="1:23" x14ac:dyDescent="0.2">
      <c r="A171" s="65"/>
      <c r="B171" s="65"/>
      <c r="F171" s="65"/>
      <c r="G171" s="65"/>
      <c r="H171" s="65"/>
      <c r="I171" s="65"/>
      <c r="J171" s="65"/>
      <c r="K171" s="65"/>
      <c r="P171" s="65"/>
      <c r="Q171" s="65"/>
      <c r="R171" s="65"/>
      <c r="S171" s="65"/>
      <c r="T171" s="65"/>
      <c r="U171" s="65"/>
      <c r="V171" s="65"/>
      <c r="W171" s="65"/>
    </row>
    <row r="172" spans="1:23" x14ac:dyDescent="0.2">
      <c r="A172" s="65"/>
      <c r="B172" s="65"/>
      <c r="F172" s="65"/>
      <c r="G172" s="65"/>
      <c r="H172" s="65"/>
      <c r="I172" s="65"/>
      <c r="J172" s="65"/>
      <c r="K172" s="65"/>
      <c r="P172" s="65"/>
      <c r="Q172" s="65"/>
      <c r="R172" s="65"/>
      <c r="S172" s="65"/>
      <c r="T172" s="65"/>
      <c r="U172" s="65"/>
      <c r="V172" s="65"/>
      <c r="W172" s="65"/>
    </row>
    <row r="173" spans="1:23" x14ac:dyDescent="0.2">
      <c r="A173" s="65"/>
      <c r="B173" s="65"/>
      <c r="F173" s="65"/>
      <c r="G173" s="65"/>
      <c r="H173" s="65"/>
      <c r="I173" s="65"/>
      <c r="J173" s="65"/>
      <c r="K173" s="65"/>
      <c r="P173" s="65"/>
      <c r="Q173" s="65"/>
      <c r="R173" s="65"/>
      <c r="S173" s="65"/>
      <c r="T173" s="65"/>
      <c r="U173" s="65"/>
      <c r="V173" s="65"/>
      <c r="W173" s="65"/>
    </row>
    <row r="174" spans="1:23" x14ac:dyDescent="0.2">
      <c r="A174" s="65"/>
      <c r="B174" s="65"/>
      <c r="F174" s="65"/>
      <c r="G174" s="65"/>
      <c r="H174" s="65"/>
      <c r="I174" s="65"/>
      <c r="J174" s="65"/>
      <c r="K174" s="65"/>
      <c r="P174" s="65"/>
      <c r="Q174" s="65"/>
      <c r="R174" s="65"/>
      <c r="S174" s="65"/>
      <c r="T174" s="65"/>
      <c r="U174" s="65"/>
      <c r="V174" s="65"/>
      <c r="W174" s="65"/>
    </row>
    <row r="175" spans="1:23" x14ac:dyDescent="0.2">
      <c r="A175" s="65"/>
      <c r="B175" s="65"/>
      <c r="F175" s="65"/>
      <c r="G175" s="65"/>
      <c r="H175" s="65"/>
      <c r="I175" s="65"/>
      <c r="J175" s="65"/>
      <c r="K175" s="65"/>
      <c r="P175" s="65"/>
      <c r="Q175" s="65"/>
      <c r="R175" s="65"/>
      <c r="S175" s="65"/>
      <c r="T175" s="65"/>
      <c r="U175" s="65"/>
      <c r="V175" s="65"/>
      <c r="W175" s="65"/>
    </row>
    <row r="176" spans="1:23" x14ac:dyDescent="0.2">
      <c r="A176" s="65"/>
      <c r="B176" s="65"/>
      <c r="F176" s="65"/>
      <c r="G176" s="65"/>
      <c r="H176" s="65"/>
      <c r="I176" s="65"/>
      <c r="J176" s="65"/>
      <c r="K176" s="65"/>
      <c r="P176" s="65"/>
      <c r="Q176" s="65"/>
      <c r="R176" s="65"/>
      <c r="S176" s="65"/>
      <c r="T176" s="65"/>
      <c r="U176" s="65"/>
      <c r="V176" s="65"/>
      <c r="W176" s="65"/>
    </row>
    <row r="177" spans="1:23" x14ac:dyDescent="0.2">
      <c r="A177" s="65"/>
      <c r="B177" s="65"/>
      <c r="F177" s="65"/>
      <c r="G177" s="65"/>
      <c r="H177" s="65"/>
      <c r="I177" s="65"/>
      <c r="J177" s="65"/>
      <c r="K177" s="65"/>
      <c r="P177" s="65"/>
      <c r="Q177" s="65"/>
      <c r="R177" s="65"/>
      <c r="S177" s="65"/>
      <c r="T177" s="65"/>
      <c r="U177" s="65"/>
      <c r="V177" s="65"/>
      <c r="W177" s="65"/>
    </row>
    <row r="178" spans="1:23" x14ac:dyDescent="0.2">
      <c r="A178" s="65"/>
      <c r="B178" s="65"/>
      <c r="F178" s="65"/>
      <c r="G178" s="65"/>
      <c r="H178" s="65"/>
      <c r="I178" s="65"/>
      <c r="J178" s="65"/>
      <c r="K178" s="65"/>
      <c r="P178" s="65"/>
      <c r="Q178" s="65"/>
      <c r="R178" s="65"/>
      <c r="S178" s="65"/>
      <c r="T178" s="65"/>
      <c r="U178" s="65"/>
      <c r="V178" s="65"/>
      <c r="W178" s="65"/>
    </row>
    <row r="179" spans="1:23" x14ac:dyDescent="0.2">
      <c r="A179" s="65"/>
      <c r="B179" s="65"/>
      <c r="F179" s="65"/>
      <c r="G179" s="65"/>
      <c r="H179" s="65"/>
      <c r="I179" s="65"/>
      <c r="J179" s="65"/>
      <c r="K179" s="65"/>
      <c r="P179" s="65"/>
      <c r="Q179" s="65"/>
      <c r="R179" s="65"/>
      <c r="S179" s="65"/>
      <c r="T179" s="65"/>
      <c r="U179" s="65"/>
      <c r="V179" s="65"/>
      <c r="W179" s="65"/>
    </row>
    <row r="180" spans="1:23" x14ac:dyDescent="0.2">
      <c r="A180" s="65"/>
      <c r="B180" s="65"/>
      <c r="F180" s="65"/>
      <c r="G180" s="65"/>
      <c r="H180" s="65"/>
      <c r="I180" s="65"/>
      <c r="J180" s="65"/>
      <c r="K180" s="65"/>
      <c r="P180" s="65"/>
      <c r="Q180" s="65"/>
      <c r="R180" s="65"/>
      <c r="S180" s="65"/>
      <c r="T180" s="65"/>
      <c r="U180" s="65"/>
      <c r="V180" s="65"/>
      <c r="W180" s="65"/>
    </row>
    <row r="181" spans="1:23" x14ac:dyDescent="0.2">
      <c r="A181" s="65"/>
      <c r="B181" s="65"/>
      <c r="F181" s="65"/>
      <c r="G181" s="65"/>
      <c r="H181" s="65"/>
      <c r="I181" s="65"/>
      <c r="J181" s="65"/>
      <c r="K181" s="65"/>
      <c r="P181" s="65"/>
      <c r="Q181" s="65"/>
      <c r="R181" s="65"/>
      <c r="S181" s="65"/>
      <c r="T181" s="65"/>
      <c r="U181" s="65"/>
      <c r="V181" s="65"/>
      <c r="W181" s="65"/>
    </row>
    <row r="182" spans="1:23" x14ac:dyDescent="0.2">
      <c r="A182" s="65"/>
      <c r="B182" s="65"/>
      <c r="F182" s="65"/>
      <c r="G182" s="65"/>
      <c r="H182" s="65"/>
      <c r="I182" s="65"/>
      <c r="J182" s="65"/>
      <c r="K182" s="65"/>
      <c r="P182" s="65"/>
      <c r="Q182" s="65"/>
      <c r="R182" s="65"/>
      <c r="S182" s="65"/>
      <c r="T182" s="65"/>
      <c r="U182" s="65"/>
      <c r="V182" s="65"/>
      <c r="W182" s="65"/>
    </row>
    <row r="183" spans="1:23" x14ac:dyDescent="0.2">
      <c r="A183" s="65"/>
      <c r="B183" s="65"/>
      <c r="F183" s="65"/>
      <c r="G183" s="65"/>
      <c r="H183" s="65"/>
      <c r="I183" s="65"/>
      <c r="J183" s="65"/>
      <c r="K183" s="65"/>
      <c r="P183" s="65"/>
      <c r="Q183" s="65"/>
      <c r="R183" s="65"/>
      <c r="S183" s="65"/>
      <c r="T183" s="65"/>
      <c r="U183" s="65"/>
      <c r="V183" s="65"/>
      <c r="W183" s="65"/>
    </row>
    <row r="184" spans="1:23" x14ac:dyDescent="0.2">
      <c r="A184" s="65"/>
      <c r="B184" s="65"/>
      <c r="F184" s="65"/>
      <c r="G184" s="65"/>
      <c r="H184" s="65"/>
      <c r="I184" s="65"/>
      <c r="J184" s="65"/>
      <c r="K184" s="65"/>
      <c r="P184" s="65"/>
      <c r="Q184" s="65"/>
      <c r="R184" s="65"/>
      <c r="S184" s="65"/>
      <c r="T184" s="65"/>
      <c r="U184" s="65"/>
      <c r="V184" s="65"/>
      <c r="W184" s="65"/>
    </row>
    <row r="185" spans="1:23" x14ac:dyDescent="0.2">
      <c r="A185" s="65"/>
      <c r="B185" s="65"/>
      <c r="F185" s="65"/>
      <c r="G185" s="65"/>
      <c r="H185" s="65"/>
      <c r="I185" s="65"/>
      <c r="J185" s="65"/>
      <c r="K185" s="65"/>
      <c r="P185" s="65"/>
      <c r="Q185" s="65"/>
      <c r="R185" s="65"/>
      <c r="S185" s="65"/>
      <c r="T185" s="65"/>
      <c r="U185" s="65"/>
      <c r="V185" s="65"/>
      <c r="W185" s="65"/>
    </row>
    <row r="186" spans="1:23" x14ac:dyDescent="0.2">
      <c r="A186" s="65"/>
      <c r="B186" s="65"/>
      <c r="F186" s="65"/>
      <c r="G186" s="65"/>
      <c r="H186" s="65"/>
      <c r="I186" s="65"/>
      <c r="J186" s="65"/>
      <c r="K186" s="65"/>
      <c r="P186" s="65"/>
      <c r="Q186" s="65"/>
      <c r="R186" s="65"/>
      <c r="S186" s="65"/>
      <c r="T186" s="65"/>
      <c r="U186" s="65"/>
      <c r="V186" s="65"/>
      <c r="W186" s="65"/>
    </row>
    <row r="187" spans="1:23" x14ac:dyDescent="0.2">
      <c r="A187" s="65"/>
      <c r="B187" s="65"/>
      <c r="F187" s="65"/>
      <c r="G187" s="65"/>
      <c r="H187" s="65"/>
      <c r="I187" s="65"/>
      <c r="J187" s="65"/>
      <c r="K187" s="65"/>
      <c r="P187" s="65"/>
      <c r="Q187" s="65"/>
      <c r="R187" s="65"/>
      <c r="S187" s="65"/>
      <c r="T187" s="65"/>
      <c r="U187" s="65"/>
      <c r="V187" s="65"/>
      <c r="W187" s="65"/>
    </row>
    <row r="188" spans="1:23" x14ac:dyDescent="0.2">
      <c r="A188" s="65"/>
      <c r="B188" s="65"/>
      <c r="F188" s="65"/>
      <c r="G188" s="65"/>
      <c r="H188" s="65"/>
      <c r="I188" s="65"/>
      <c r="J188" s="65"/>
      <c r="K188" s="65"/>
      <c r="P188" s="65"/>
      <c r="Q188" s="65"/>
      <c r="R188" s="65"/>
      <c r="S188" s="65"/>
      <c r="T188" s="65"/>
      <c r="U188" s="65"/>
      <c r="V188" s="65"/>
      <c r="W188" s="65"/>
    </row>
    <row r="189" spans="1:23" x14ac:dyDescent="0.2">
      <c r="A189" s="65"/>
      <c r="B189" s="65"/>
      <c r="F189" s="65"/>
      <c r="G189" s="65"/>
      <c r="H189" s="65"/>
      <c r="I189" s="65"/>
      <c r="J189" s="65"/>
      <c r="K189" s="65"/>
      <c r="P189" s="65"/>
      <c r="Q189" s="65"/>
      <c r="R189" s="65"/>
      <c r="S189" s="65"/>
      <c r="T189" s="65"/>
      <c r="U189" s="65"/>
      <c r="V189" s="65"/>
      <c r="W189" s="65"/>
    </row>
    <row r="190" spans="1:23" x14ac:dyDescent="0.2">
      <c r="A190" s="65"/>
      <c r="B190" s="65"/>
      <c r="F190" s="65"/>
      <c r="G190" s="65"/>
      <c r="H190" s="65"/>
      <c r="I190" s="65"/>
      <c r="J190" s="65"/>
      <c r="K190" s="65"/>
      <c r="P190" s="65"/>
      <c r="Q190" s="65"/>
      <c r="R190" s="65"/>
      <c r="S190" s="65"/>
      <c r="T190" s="65"/>
      <c r="U190" s="65"/>
      <c r="V190" s="65"/>
      <c r="W190" s="65"/>
    </row>
    <row r="191" spans="1:23" x14ac:dyDescent="0.2">
      <c r="A191" s="65"/>
      <c r="B191" s="65"/>
      <c r="F191" s="65"/>
      <c r="G191" s="65"/>
      <c r="H191" s="65"/>
      <c r="I191" s="65"/>
      <c r="J191" s="65"/>
      <c r="K191" s="65"/>
      <c r="P191" s="65"/>
      <c r="Q191" s="65"/>
      <c r="R191" s="65"/>
      <c r="S191" s="65"/>
      <c r="T191" s="65"/>
      <c r="U191" s="65"/>
      <c r="V191" s="65"/>
      <c r="W191" s="65"/>
    </row>
    <row r="192" spans="1:23" x14ac:dyDescent="0.2">
      <c r="A192" s="65"/>
      <c r="B192" s="65"/>
      <c r="F192" s="65"/>
      <c r="G192" s="65"/>
      <c r="H192" s="65"/>
      <c r="I192" s="65"/>
      <c r="J192" s="65"/>
      <c r="K192" s="65"/>
      <c r="P192" s="65"/>
      <c r="Q192" s="65"/>
      <c r="R192" s="65"/>
      <c r="S192" s="65"/>
      <c r="T192" s="65"/>
      <c r="U192" s="65"/>
      <c r="V192" s="65"/>
      <c r="W192" s="65"/>
    </row>
    <row r="193" spans="1:23" x14ac:dyDescent="0.2">
      <c r="A193" s="65"/>
      <c r="B193" s="65"/>
      <c r="F193" s="65"/>
      <c r="G193" s="65"/>
      <c r="H193" s="65"/>
      <c r="I193" s="65"/>
      <c r="J193" s="65"/>
      <c r="K193" s="65"/>
      <c r="P193" s="65"/>
      <c r="Q193" s="65"/>
      <c r="R193" s="65"/>
      <c r="S193" s="65"/>
      <c r="T193" s="65"/>
      <c r="U193" s="65"/>
      <c r="V193" s="65"/>
      <c r="W193" s="65"/>
    </row>
    <row r="194" spans="1:23" x14ac:dyDescent="0.2">
      <c r="A194" s="65"/>
      <c r="B194" s="65"/>
      <c r="F194" s="65"/>
      <c r="G194" s="65"/>
      <c r="H194" s="65"/>
      <c r="I194" s="65"/>
      <c r="J194" s="65"/>
      <c r="K194" s="65"/>
      <c r="P194" s="65"/>
      <c r="Q194" s="65"/>
      <c r="R194" s="65"/>
      <c r="S194" s="65"/>
      <c r="T194" s="65"/>
      <c r="U194" s="65"/>
      <c r="V194" s="65"/>
      <c r="W194" s="65"/>
    </row>
    <row r="195" spans="1:23" x14ac:dyDescent="0.2">
      <c r="A195" s="65"/>
      <c r="B195" s="65"/>
      <c r="F195" s="65"/>
      <c r="G195" s="65"/>
      <c r="H195" s="65"/>
      <c r="I195" s="65"/>
      <c r="J195" s="65"/>
      <c r="K195" s="65"/>
      <c r="P195" s="65"/>
      <c r="Q195" s="65"/>
      <c r="R195" s="65"/>
      <c r="S195" s="65"/>
      <c r="T195" s="65"/>
      <c r="U195" s="65"/>
      <c r="V195" s="65"/>
      <c r="W195" s="65"/>
    </row>
    <row r="196" spans="1:23" x14ac:dyDescent="0.2">
      <c r="A196" s="65"/>
      <c r="B196" s="65"/>
      <c r="F196" s="65"/>
      <c r="G196" s="65"/>
      <c r="H196" s="65"/>
      <c r="I196" s="65"/>
      <c r="J196" s="65"/>
      <c r="K196" s="65"/>
      <c r="P196" s="65"/>
      <c r="Q196" s="65"/>
      <c r="R196" s="65"/>
      <c r="S196" s="65"/>
      <c r="T196" s="65"/>
      <c r="U196" s="65"/>
      <c r="V196" s="65"/>
      <c r="W196" s="65"/>
    </row>
    <row r="197" spans="1:23" x14ac:dyDescent="0.2">
      <c r="A197" s="65"/>
      <c r="B197" s="65"/>
      <c r="F197" s="65"/>
      <c r="G197" s="65"/>
      <c r="H197" s="65"/>
      <c r="I197" s="65"/>
      <c r="J197" s="65"/>
      <c r="K197" s="65"/>
      <c r="P197" s="65"/>
      <c r="Q197" s="65"/>
      <c r="R197" s="65"/>
      <c r="S197" s="65"/>
      <c r="T197" s="65"/>
      <c r="U197" s="65"/>
      <c r="V197" s="65"/>
      <c r="W197" s="65"/>
    </row>
    <row r="198" spans="1:23" x14ac:dyDescent="0.2">
      <c r="A198" s="65"/>
      <c r="B198" s="65"/>
      <c r="F198" s="65"/>
      <c r="G198" s="65"/>
      <c r="H198" s="65"/>
      <c r="I198" s="65"/>
      <c r="J198" s="65"/>
      <c r="K198" s="65"/>
      <c r="P198" s="65"/>
      <c r="Q198" s="65"/>
      <c r="R198" s="65"/>
      <c r="S198" s="65"/>
      <c r="T198" s="65"/>
      <c r="U198" s="65"/>
      <c r="V198" s="65"/>
      <c r="W198" s="65"/>
    </row>
    <row r="199" spans="1:23" x14ac:dyDescent="0.2">
      <c r="A199" s="65"/>
      <c r="B199" s="65"/>
      <c r="F199" s="65"/>
      <c r="G199" s="65"/>
      <c r="H199" s="65"/>
      <c r="I199" s="65"/>
      <c r="J199" s="65"/>
      <c r="K199" s="65"/>
      <c r="P199" s="65"/>
      <c r="Q199" s="65"/>
      <c r="R199" s="65"/>
      <c r="S199" s="65"/>
      <c r="T199" s="65"/>
      <c r="U199" s="65"/>
      <c r="V199" s="65"/>
      <c r="W199" s="65"/>
    </row>
    <row r="200" spans="1:23" x14ac:dyDescent="0.2">
      <c r="A200" s="65"/>
      <c r="B200" s="65"/>
      <c r="F200" s="65"/>
      <c r="G200" s="65"/>
      <c r="H200" s="65"/>
      <c r="I200" s="65"/>
      <c r="J200" s="65"/>
      <c r="K200" s="65"/>
      <c r="P200" s="65"/>
      <c r="Q200" s="65"/>
      <c r="R200" s="65"/>
      <c r="S200" s="65"/>
      <c r="T200" s="65"/>
      <c r="U200" s="65"/>
      <c r="V200" s="65"/>
      <c r="W200" s="65"/>
    </row>
    <row r="201" spans="1:23" x14ac:dyDescent="0.2">
      <c r="A201" s="65"/>
      <c r="B201" s="65"/>
      <c r="F201" s="65"/>
      <c r="G201" s="65"/>
      <c r="H201" s="65"/>
      <c r="I201" s="65"/>
      <c r="J201" s="65"/>
      <c r="K201" s="65"/>
      <c r="P201" s="65"/>
      <c r="Q201" s="65"/>
      <c r="R201" s="65"/>
      <c r="S201" s="65"/>
      <c r="T201" s="65"/>
      <c r="U201" s="65"/>
      <c r="V201" s="65"/>
      <c r="W201" s="65"/>
    </row>
    <row r="202" spans="1:23" x14ac:dyDescent="0.2">
      <c r="A202" s="65"/>
      <c r="B202" s="65"/>
      <c r="F202" s="65"/>
      <c r="G202" s="65"/>
      <c r="H202" s="65"/>
      <c r="I202" s="65"/>
      <c r="J202" s="65"/>
      <c r="K202" s="65"/>
      <c r="P202" s="65"/>
      <c r="Q202" s="65"/>
      <c r="R202" s="65"/>
      <c r="S202" s="65"/>
      <c r="T202" s="65"/>
      <c r="U202" s="65"/>
      <c r="V202" s="65"/>
      <c r="W202" s="65"/>
    </row>
    <row r="203" spans="1:23" x14ac:dyDescent="0.2">
      <c r="A203" s="65"/>
      <c r="B203" s="65"/>
      <c r="F203" s="65"/>
      <c r="G203" s="65"/>
      <c r="H203" s="65"/>
      <c r="I203" s="65"/>
      <c r="J203" s="65"/>
      <c r="K203" s="65"/>
      <c r="P203" s="65"/>
      <c r="Q203" s="65"/>
      <c r="R203" s="65"/>
      <c r="S203" s="65"/>
      <c r="T203" s="65"/>
      <c r="U203" s="65"/>
      <c r="V203" s="65"/>
      <c r="W203" s="65"/>
    </row>
    <row r="204" spans="1:23" x14ac:dyDescent="0.2">
      <c r="A204" s="65"/>
      <c r="B204" s="65"/>
      <c r="F204" s="65"/>
      <c r="G204" s="65"/>
      <c r="H204" s="65"/>
      <c r="I204" s="65"/>
      <c r="J204" s="65"/>
      <c r="K204" s="65"/>
      <c r="P204" s="65"/>
      <c r="Q204" s="65"/>
      <c r="R204" s="65"/>
      <c r="S204" s="65"/>
      <c r="T204" s="65"/>
      <c r="U204" s="65"/>
      <c r="V204" s="65"/>
      <c r="W204" s="65"/>
    </row>
    <row r="205" spans="1:23" x14ac:dyDescent="0.2">
      <c r="A205" s="65"/>
      <c r="B205" s="65"/>
      <c r="F205" s="65"/>
      <c r="G205" s="65"/>
      <c r="H205" s="65"/>
      <c r="I205" s="65"/>
      <c r="J205" s="65"/>
      <c r="K205" s="65"/>
      <c r="P205" s="65"/>
      <c r="Q205" s="65"/>
      <c r="R205" s="65"/>
      <c r="S205" s="65"/>
      <c r="T205" s="65"/>
      <c r="U205" s="65"/>
      <c r="V205" s="65"/>
      <c r="W205" s="65"/>
    </row>
    <row r="206" spans="1:23" x14ac:dyDescent="0.2">
      <c r="A206" s="65"/>
      <c r="B206" s="65"/>
      <c r="F206" s="65"/>
      <c r="G206" s="65"/>
      <c r="H206" s="65"/>
      <c r="I206" s="65"/>
      <c r="J206" s="65"/>
      <c r="K206" s="65"/>
      <c r="P206" s="65"/>
      <c r="Q206" s="65"/>
      <c r="R206" s="65"/>
      <c r="S206" s="65"/>
      <c r="T206" s="65"/>
      <c r="U206" s="65"/>
      <c r="V206" s="65"/>
      <c r="W206" s="65"/>
    </row>
    <row r="207" spans="1:23" x14ac:dyDescent="0.2">
      <c r="A207" s="65"/>
      <c r="B207" s="65"/>
      <c r="F207" s="65"/>
      <c r="G207" s="65"/>
      <c r="H207" s="65"/>
      <c r="I207" s="65"/>
      <c r="J207" s="65"/>
      <c r="K207" s="65"/>
      <c r="P207" s="65"/>
      <c r="Q207" s="65"/>
      <c r="R207" s="65"/>
      <c r="S207" s="65"/>
      <c r="T207" s="65"/>
      <c r="U207" s="65"/>
      <c r="V207" s="65"/>
      <c r="W207" s="65"/>
    </row>
    <row r="208" spans="1:23" x14ac:dyDescent="0.2">
      <c r="A208" s="65"/>
      <c r="B208" s="65"/>
      <c r="F208" s="65"/>
      <c r="G208" s="65"/>
      <c r="H208" s="65"/>
      <c r="I208" s="65"/>
      <c r="J208" s="65"/>
      <c r="K208" s="65"/>
      <c r="P208" s="65"/>
      <c r="Q208" s="65"/>
      <c r="R208" s="65"/>
      <c r="S208" s="65"/>
      <c r="T208" s="65"/>
      <c r="U208" s="65"/>
      <c r="V208" s="65"/>
      <c r="W208" s="65"/>
    </row>
    <row r="209" spans="1:23" x14ac:dyDescent="0.2">
      <c r="A209" s="65"/>
      <c r="B209" s="65"/>
      <c r="F209" s="65"/>
      <c r="G209" s="65"/>
      <c r="H209" s="65"/>
      <c r="I209" s="65"/>
      <c r="J209" s="65"/>
      <c r="K209" s="65"/>
      <c r="P209" s="65"/>
      <c r="Q209" s="65"/>
      <c r="R209" s="65"/>
      <c r="S209" s="65"/>
      <c r="T209" s="65"/>
      <c r="U209" s="65"/>
      <c r="V209" s="65"/>
      <c r="W209" s="65"/>
    </row>
    <row r="210" spans="1:23" x14ac:dyDescent="0.2">
      <c r="A210" s="65"/>
      <c r="B210" s="65"/>
      <c r="F210" s="65"/>
      <c r="G210" s="65"/>
      <c r="H210" s="65"/>
      <c r="I210" s="65"/>
      <c r="J210" s="65"/>
      <c r="K210" s="65"/>
      <c r="P210" s="65"/>
      <c r="Q210" s="65"/>
      <c r="R210" s="65"/>
      <c r="S210" s="65"/>
      <c r="T210" s="65"/>
      <c r="U210" s="65"/>
      <c r="V210" s="65"/>
      <c r="W210" s="65"/>
    </row>
    <row r="211" spans="1:23" x14ac:dyDescent="0.2">
      <c r="A211" s="65"/>
      <c r="B211" s="65"/>
      <c r="F211" s="65"/>
      <c r="G211" s="65"/>
      <c r="H211" s="65"/>
      <c r="I211" s="65"/>
      <c r="J211" s="65"/>
      <c r="K211" s="65"/>
      <c r="P211" s="65"/>
      <c r="Q211" s="65"/>
      <c r="R211" s="65"/>
      <c r="S211" s="65"/>
      <c r="T211" s="65"/>
      <c r="U211" s="65"/>
      <c r="V211" s="65"/>
      <c r="W211" s="65"/>
    </row>
    <row r="212" spans="1:23" x14ac:dyDescent="0.2">
      <c r="A212" s="65"/>
      <c r="B212" s="65"/>
      <c r="F212" s="65"/>
      <c r="G212" s="65"/>
      <c r="H212" s="65"/>
      <c r="I212" s="65"/>
      <c r="J212" s="65"/>
      <c r="K212" s="65"/>
      <c r="P212" s="65"/>
      <c r="Q212" s="65"/>
      <c r="R212" s="65"/>
      <c r="S212" s="65"/>
      <c r="T212" s="65"/>
      <c r="U212" s="65"/>
      <c r="V212" s="65"/>
      <c r="W212" s="65"/>
    </row>
    <row r="213" spans="1:23" x14ac:dyDescent="0.2">
      <c r="A213" s="65"/>
      <c r="B213" s="65"/>
      <c r="F213" s="65"/>
      <c r="G213" s="65"/>
      <c r="H213" s="65"/>
      <c r="I213" s="65"/>
      <c r="J213" s="65"/>
      <c r="K213" s="65"/>
      <c r="P213" s="65"/>
      <c r="Q213" s="65"/>
      <c r="R213" s="65"/>
      <c r="S213" s="65"/>
      <c r="T213" s="65"/>
      <c r="U213" s="65"/>
      <c r="V213" s="65"/>
      <c r="W213" s="65"/>
    </row>
    <row r="214" spans="1:23" x14ac:dyDescent="0.2">
      <c r="A214" s="65"/>
      <c r="B214" s="65"/>
      <c r="F214" s="65"/>
      <c r="G214" s="65"/>
      <c r="H214" s="65"/>
      <c r="I214" s="65"/>
      <c r="J214" s="65"/>
      <c r="K214" s="65"/>
      <c r="P214" s="65"/>
      <c r="Q214" s="65"/>
      <c r="R214" s="65"/>
      <c r="S214" s="65"/>
      <c r="T214" s="65"/>
      <c r="U214" s="65"/>
      <c r="V214" s="65"/>
      <c r="W214" s="65"/>
    </row>
    <row r="215" spans="1:23" x14ac:dyDescent="0.2">
      <c r="A215" s="65"/>
      <c r="B215" s="65"/>
      <c r="F215" s="65"/>
      <c r="G215" s="65"/>
      <c r="H215" s="65"/>
      <c r="I215" s="65"/>
      <c r="J215" s="65"/>
      <c r="K215" s="65"/>
      <c r="P215" s="65"/>
      <c r="Q215" s="65"/>
      <c r="R215" s="65"/>
      <c r="S215" s="65"/>
      <c r="T215" s="65"/>
      <c r="U215" s="65"/>
      <c r="V215" s="65"/>
      <c r="W215" s="65"/>
    </row>
    <row r="216" spans="1:23" x14ac:dyDescent="0.2">
      <c r="A216" s="65"/>
      <c r="B216" s="65"/>
      <c r="F216" s="65"/>
      <c r="G216" s="65"/>
      <c r="H216" s="65"/>
      <c r="I216" s="65"/>
      <c r="J216" s="65"/>
      <c r="K216" s="65"/>
      <c r="P216" s="65"/>
      <c r="Q216" s="65"/>
      <c r="R216" s="65"/>
      <c r="S216" s="65"/>
      <c r="T216" s="65"/>
      <c r="U216" s="65"/>
      <c r="V216" s="65"/>
      <c r="W216" s="65"/>
    </row>
    <row r="217" spans="1:23" x14ac:dyDescent="0.2">
      <c r="A217" s="65"/>
      <c r="B217" s="65"/>
      <c r="F217" s="65"/>
      <c r="G217" s="65"/>
      <c r="H217" s="65"/>
      <c r="I217" s="65"/>
      <c r="J217" s="65"/>
      <c r="K217" s="65"/>
      <c r="P217" s="65"/>
      <c r="Q217" s="65"/>
      <c r="R217" s="65"/>
      <c r="S217" s="65"/>
      <c r="T217" s="65"/>
      <c r="U217" s="65"/>
      <c r="V217" s="65"/>
      <c r="W217" s="65"/>
    </row>
    <row r="218" spans="1:23" x14ac:dyDescent="0.2">
      <c r="A218" s="65"/>
      <c r="B218" s="65"/>
      <c r="F218" s="65"/>
      <c r="G218" s="65"/>
      <c r="H218" s="65"/>
      <c r="I218" s="65"/>
      <c r="J218" s="65"/>
      <c r="K218" s="65"/>
      <c r="P218" s="65"/>
      <c r="Q218" s="65"/>
      <c r="R218" s="65"/>
      <c r="S218" s="65"/>
      <c r="T218" s="65"/>
      <c r="U218" s="65"/>
      <c r="V218" s="65"/>
      <c r="W218" s="65"/>
    </row>
    <row r="219" spans="1:23" x14ac:dyDescent="0.2">
      <c r="A219" s="65"/>
      <c r="B219" s="65"/>
      <c r="F219" s="65"/>
      <c r="G219" s="65"/>
      <c r="H219" s="65"/>
      <c r="I219" s="65"/>
      <c r="J219" s="65"/>
      <c r="K219" s="65"/>
      <c r="P219" s="65"/>
      <c r="Q219" s="65"/>
      <c r="R219" s="65"/>
      <c r="S219" s="65"/>
      <c r="T219" s="65"/>
      <c r="U219" s="65"/>
      <c r="V219" s="65"/>
      <c r="W219" s="65"/>
    </row>
    <row r="220" spans="1:23" x14ac:dyDescent="0.2">
      <c r="A220" s="65"/>
      <c r="B220" s="65"/>
      <c r="F220" s="65"/>
      <c r="G220" s="65"/>
      <c r="H220" s="65"/>
      <c r="I220" s="65"/>
      <c r="J220" s="65"/>
      <c r="K220" s="65"/>
      <c r="P220" s="65"/>
      <c r="Q220" s="65"/>
      <c r="R220" s="65"/>
      <c r="S220" s="65"/>
      <c r="T220" s="65"/>
      <c r="U220" s="65"/>
      <c r="V220" s="65"/>
      <c r="W220" s="65"/>
    </row>
    <row r="221" spans="1:23" x14ac:dyDescent="0.2">
      <c r="A221" s="65"/>
      <c r="B221" s="65"/>
      <c r="F221" s="65"/>
      <c r="G221" s="65"/>
      <c r="H221" s="65"/>
      <c r="I221" s="65"/>
      <c r="J221" s="65"/>
      <c r="K221" s="65"/>
      <c r="P221" s="65"/>
      <c r="Q221" s="65"/>
      <c r="R221" s="65"/>
      <c r="S221" s="65"/>
      <c r="T221" s="65"/>
      <c r="U221" s="65"/>
      <c r="V221" s="65"/>
      <c r="W221" s="65"/>
    </row>
    <row r="222" spans="1:23" x14ac:dyDescent="0.2">
      <c r="A222" s="65"/>
      <c r="B222" s="65"/>
      <c r="F222" s="65"/>
      <c r="G222" s="65"/>
      <c r="H222" s="65"/>
      <c r="I222" s="65"/>
      <c r="J222" s="65"/>
      <c r="K222" s="65"/>
      <c r="P222" s="65"/>
      <c r="Q222" s="65"/>
      <c r="R222" s="65"/>
      <c r="S222" s="65"/>
      <c r="T222" s="65"/>
      <c r="U222" s="65"/>
      <c r="V222" s="65"/>
      <c r="W222" s="65"/>
    </row>
    <row r="223" spans="1:23" x14ac:dyDescent="0.2">
      <c r="A223" s="65"/>
      <c r="B223" s="65"/>
      <c r="F223" s="65"/>
      <c r="G223" s="65"/>
      <c r="H223" s="65"/>
      <c r="I223" s="65"/>
      <c r="J223" s="65"/>
      <c r="K223" s="65"/>
      <c r="P223" s="65"/>
      <c r="Q223" s="65"/>
      <c r="R223" s="65"/>
      <c r="S223" s="65"/>
      <c r="T223" s="65"/>
      <c r="U223" s="65"/>
      <c r="V223" s="65"/>
      <c r="W223" s="65"/>
    </row>
    <row r="224" spans="1:23" x14ac:dyDescent="0.2">
      <c r="A224" s="65"/>
      <c r="B224" s="65"/>
      <c r="F224" s="65"/>
      <c r="G224" s="65"/>
      <c r="H224" s="65"/>
      <c r="I224" s="65"/>
      <c r="J224" s="65"/>
      <c r="K224" s="65"/>
      <c r="P224" s="65"/>
      <c r="Q224" s="65"/>
      <c r="R224" s="65"/>
      <c r="S224" s="65"/>
      <c r="T224" s="65"/>
      <c r="U224" s="65"/>
      <c r="V224" s="65"/>
      <c r="W224" s="65"/>
    </row>
    <row r="225" spans="1:23" x14ac:dyDescent="0.2">
      <c r="A225" s="65"/>
      <c r="B225" s="65"/>
      <c r="F225" s="65"/>
      <c r="G225" s="65"/>
      <c r="H225" s="65"/>
      <c r="I225" s="65"/>
      <c r="J225" s="65"/>
      <c r="K225" s="65"/>
      <c r="P225" s="65"/>
      <c r="Q225" s="65"/>
      <c r="R225" s="65"/>
      <c r="S225" s="65"/>
      <c r="T225" s="65"/>
      <c r="U225" s="65"/>
      <c r="V225" s="65"/>
      <c r="W225" s="65"/>
    </row>
    <row r="226" spans="1:23" x14ac:dyDescent="0.2">
      <c r="A226" s="65"/>
      <c r="B226" s="65"/>
      <c r="F226" s="65"/>
      <c r="G226" s="65"/>
      <c r="H226" s="65"/>
      <c r="I226" s="65"/>
      <c r="J226" s="65"/>
      <c r="K226" s="65"/>
      <c r="P226" s="65"/>
      <c r="Q226" s="65"/>
      <c r="R226" s="65"/>
      <c r="S226" s="65"/>
      <c r="T226" s="65"/>
      <c r="U226" s="65"/>
      <c r="V226" s="65"/>
      <c r="W226" s="65"/>
    </row>
    <row r="227" spans="1:23" x14ac:dyDescent="0.2">
      <c r="A227" s="65"/>
      <c r="B227" s="65"/>
      <c r="F227" s="65"/>
      <c r="G227" s="65"/>
      <c r="H227" s="65"/>
      <c r="I227" s="65"/>
      <c r="J227" s="65"/>
      <c r="K227" s="65"/>
      <c r="P227" s="65"/>
      <c r="Q227" s="65"/>
      <c r="R227" s="65"/>
      <c r="S227" s="65"/>
      <c r="T227" s="65"/>
      <c r="U227" s="65"/>
      <c r="V227" s="65"/>
      <c r="W227" s="65"/>
    </row>
    <row r="228" spans="1:23" x14ac:dyDescent="0.2">
      <c r="A228" s="65"/>
      <c r="B228" s="65"/>
      <c r="F228" s="65"/>
      <c r="G228" s="65"/>
      <c r="H228" s="65"/>
      <c r="I228" s="65"/>
      <c r="J228" s="65"/>
      <c r="K228" s="65"/>
      <c r="P228" s="65"/>
      <c r="Q228" s="65"/>
      <c r="R228" s="65"/>
      <c r="S228" s="65"/>
      <c r="T228" s="65"/>
      <c r="U228" s="65"/>
      <c r="V228" s="65"/>
      <c r="W228" s="65"/>
    </row>
    <row r="229" spans="1:23" x14ac:dyDescent="0.2">
      <c r="A229" s="65"/>
      <c r="B229" s="65"/>
      <c r="F229" s="65"/>
      <c r="G229" s="65"/>
      <c r="H229" s="65"/>
      <c r="I229" s="65"/>
      <c r="J229" s="65"/>
      <c r="K229" s="65"/>
      <c r="P229" s="65"/>
      <c r="Q229" s="65"/>
      <c r="R229" s="65"/>
      <c r="S229" s="65"/>
      <c r="T229" s="65"/>
      <c r="U229" s="65"/>
      <c r="V229" s="65"/>
      <c r="W229" s="65"/>
    </row>
    <row r="230" spans="1:23" x14ac:dyDescent="0.2">
      <c r="A230" s="65"/>
      <c r="B230" s="65"/>
      <c r="F230" s="65"/>
      <c r="G230" s="65"/>
      <c r="H230" s="65"/>
      <c r="I230" s="65"/>
      <c r="J230" s="65"/>
      <c r="K230" s="65"/>
      <c r="P230" s="65"/>
      <c r="Q230" s="65"/>
      <c r="R230" s="65"/>
      <c r="S230" s="65"/>
      <c r="T230" s="65"/>
      <c r="U230" s="65"/>
      <c r="V230" s="65"/>
      <c r="W230" s="65"/>
    </row>
    <row r="231" spans="1:23" x14ac:dyDescent="0.2">
      <c r="A231" s="65"/>
      <c r="B231" s="65"/>
      <c r="F231" s="65"/>
      <c r="G231" s="65"/>
      <c r="H231" s="65"/>
      <c r="I231" s="65"/>
      <c r="J231" s="65"/>
      <c r="K231" s="65"/>
      <c r="P231" s="65"/>
      <c r="Q231" s="65"/>
      <c r="R231" s="65"/>
      <c r="S231" s="65"/>
      <c r="T231" s="65"/>
      <c r="U231" s="65"/>
      <c r="V231" s="65"/>
      <c r="W231" s="65"/>
    </row>
    <row r="232" spans="1:23" x14ac:dyDescent="0.2">
      <c r="A232" s="65"/>
      <c r="B232" s="65"/>
      <c r="F232" s="65"/>
      <c r="G232" s="65"/>
      <c r="H232" s="65"/>
      <c r="I232" s="65"/>
      <c r="J232" s="65"/>
      <c r="K232" s="65"/>
      <c r="P232" s="65"/>
      <c r="Q232" s="65"/>
      <c r="R232" s="65"/>
      <c r="S232" s="65"/>
      <c r="T232" s="65"/>
      <c r="U232" s="65"/>
      <c r="V232" s="65"/>
      <c r="W232" s="65"/>
    </row>
    <row r="233" spans="1:23" x14ac:dyDescent="0.2">
      <c r="A233" s="65"/>
      <c r="B233" s="65"/>
      <c r="F233" s="65"/>
      <c r="G233" s="65"/>
      <c r="H233" s="65"/>
      <c r="I233" s="65"/>
      <c r="J233" s="65"/>
      <c r="K233" s="65"/>
      <c r="P233" s="65"/>
      <c r="Q233" s="65"/>
      <c r="R233" s="65"/>
      <c r="S233" s="65"/>
      <c r="T233" s="65"/>
      <c r="U233" s="65"/>
      <c r="V233" s="65"/>
      <c r="W233" s="65"/>
    </row>
    <row r="234" spans="1:23" x14ac:dyDescent="0.2">
      <c r="A234" s="65"/>
      <c r="B234" s="65"/>
      <c r="F234" s="65"/>
      <c r="G234" s="65"/>
      <c r="H234" s="65"/>
      <c r="I234" s="65"/>
      <c r="J234" s="65"/>
      <c r="K234" s="65"/>
      <c r="P234" s="65"/>
      <c r="Q234" s="65"/>
      <c r="R234" s="65"/>
      <c r="S234" s="65"/>
      <c r="T234" s="65"/>
      <c r="U234" s="65"/>
      <c r="V234" s="65"/>
      <c r="W234" s="65"/>
    </row>
    <row r="235" spans="1:23" x14ac:dyDescent="0.2">
      <c r="A235" s="65"/>
      <c r="B235" s="65"/>
      <c r="F235" s="65"/>
      <c r="G235" s="65"/>
      <c r="H235" s="65"/>
      <c r="I235" s="65"/>
      <c r="J235" s="65"/>
      <c r="K235" s="65"/>
      <c r="P235" s="65"/>
      <c r="Q235" s="65"/>
      <c r="R235" s="65"/>
      <c r="S235" s="65"/>
      <c r="T235" s="65"/>
      <c r="U235" s="65"/>
      <c r="V235" s="65"/>
      <c r="W235" s="65"/>
    </row>
    <row r="236" spans="1:23" x14ac:dyDescent="0.2">
      <c r="A236" s="65"/>
      <c r="B236" s="65"/>
      <c r="F236" s="65"/>
      <c r="G236" s="65"/>
      <c r="H236" s="65"/>
      <c r="I236" s="65"/>
      <c r="J236" s="65"/>
      <c r="K236" s="65"/>
      <c r="P236" s="65"/>
      <c r="Q236" s="65"/>
      <c r="R236" s="65"/>
      <c r="S236" s="65"/>
      <c r="T236" s="65"/>
      <c r="U236" s="65"/>
      <c r="V236" s="65"/>
      <c r="W236" s="65"/>
    </row>
    <row r="237" spans="1:23" x14ac:dyDescent="0.2">
      <c r="A237" s="65"/>
      <c r="B237" s="65"/>
      <c r="F237" s="65"/>
      <c r="G237" s="65"/>
      <c r="H237" s="65"/>
      <c r="I237" s="65"/>
      <c r="J237" s="65"/>
      <c r="K237" s="65"/>
      <c r="P237" s="65"/>
      <c r="Q237" s="65"/>
      <c r="R237" s="65"/>
      <c r="S237" s="65"/>
      <c r="T237" s="65"/>
      <c r="U237" s="65"/>
      <c r="V237" s="65"/>
      <c r="W237" s="65"/>
    </row>
    <row r="238" spans="1:23" x14ac:dyDescent="0.2">
      <c r="A238" s="65"/>
      <c r="B238" s="65"/>
      <c r="F238" s="65"/>
      <c r="G238" s="65"/>
      <c r="H238" s="65"/>
      <c r="I238" s="65"/>
      <c r="J238" s="65"/>
      <c r="K238" s="65"/>
      <c r="P238" s="65"/>
      <c r="Q238" s="65"/>
      <c r="R238" s="65"/>
      <c r="S238" s="65"/>
      <c r="T238" s="65"/>
      <c r="U238" s="65"/>
      <c r="V238" s="65"/>
      <c r="W238" s="65"/>
    </row>
    <row r="239" spans="1:23" x14ac:dyDescent="0.2">
      <c r="A239" s="65"/>
      <c r="B239" s="65"/>
      <c r="F239" s="65"/>
      <c r="G239" s="65"/>
      <c r="H239" s="65"/>
      <c r="I239" s="65"/>
      <c r="J239" s="65"/>
      <c r="K239" s="65"/>
      <c r="P239" s="65"/>
      <c r="Q239" s="65"/>
      <c r="R239" s="65"/>
      <c r="S239" s="65"/>
      <c r="T239" s="65"/>
      <c r="U239" s="65"/>
      <c r="V239" s="65"/>
      <c r="W239" s="65"/>
    </row>
    <row r="240" spans="1:23" x14ac:dyDescent="0.2">
      <c r="A240" s="65"/>
      <c r="B240" s="65"/>
      <c r="F240" s="65"/>
      <c r="G240" s="65"/>
      <c r="H240" s="65"/>
      <c r="I240" s="65"/>
      <c r="J240" s="65"/>
      <c r="K240" s="65"/>
      <c r="P240" s="65"/>
      <c r="Q240" s="65"/>
      <c r="R240" s="65"/>
      <c r="S240" s="65"/>
      <c r="T240" s="65"/>
      <c r="U240" s="65"/>
      <c r="V240" s="65"/>
      <c r="W240" s="65"/>
    </row>
    <row r="241" spans="1:23" x14ac:dyDescent="0.2">
      <c r="A241" s="65"/>
      <c r="B241" s="65"/>
      <c r="F241" s="65"/>
      <c r="G241" s="65"/>
      <c r="H241" s="65"/>
      <c r="I241" s="65"/>
      <c r="J241" s="65"/>
      <c r="K241" s="65"/>
      <c r="P241" s="65"/>
      <c r="Q241" s="65"/>
      <c r="R241" s="65"/>
      <c r="S241" s="65"/>
      <c r="T241" s="65"/>
      <c r="U241" s="65"/>
      <c r="V241" s="65"/>
      <c r="W241" s="65"/>
    </row>
    <row r="242" spans="1:23" x14ac:dyDescent="0.2">
      <c r="A242" s="65"/>
      <c r="B242" s="65"/>
      <c r="F242" s="65"/>
      <c r="G242" s="65"/>
      <c r="H242" s="65"/>
      <c r="I242" s="65"/>
      <c r="J242" s="65"/>
      <c r="K242" s="65"/>
      <c r="P242" s="65"/>
      <c r="Q242" s="65"/>
      <c r="R242" s="65"/>
      <c r="S242" s="65"/>
      <c r="T242" s="65"/>
      <c r="U242" s="65"/>
      <c r="V242" s="65"/>
      <c r="W242" s="65"/>
    </row>
    <row r="243" spans="1:23" x14ac:dyDescent="0.2">
      <c r="A243" s="65"/>
      <c r="B243" s="65"/>
      <c r="F243" s="65"/>
      <c r="G243" s="65"/>
      <c r="H243" s="65"/>
      <c r="I243" s="65"/>
      <c r="J243" s="65"/>
      <c r="K243" s="65"/>
      <c r="P243" s="65"/>
      <c r="Q243" s="65"/>
      <c r="R243" s="65"/>
      <c r="S243" s="65"/>
      <c r="T243" s="65"/>
      <c r="U243" s="65"/>
      <c r="V243" s="65"/>
      <c r="W243" s="65"/>
    </row>
    <row r="244" spans="1:23" x14ac:dyDescent="0.2">
      <c r="A244" s="65"/>
      <c r="B244" s="65"/>
      <c r="F244" s="65"/>
      <c r="G244" s="65"/>
      <c r="H244" s="65"/>
      <c r="I244" s="65"/>
      <c r="J244" s="65"/>
      <c r="K244" s="65"/>
      <c r="P244" s="65"/>
      <c r="Q244" s="65"/>
      <c r="R244" s="65"/>
      <c r="S244" s="65"/>
      <c r="T244" s="65"/>
      <c r="U244" s="65"/>
      <c r="V244" s="65"/>
      <c r="W244" s="65"/>
    </row>
    <row r="245" spans="1:23" x14ac:dyDescent="0.2">
      <c r="A245" s="65"/>
      <c r="B245" s="65"/>
      <c r="F245" s="65"/>
      <c r="G245" s="65"/>
      <c r="H245" s="65"/>
      <c r="I245" s="65"/>
      <c r="J245" s="65"/>
      <c r="K245" s="65"/>
      <c r="P245" s="65"/>
      <c r="Q245" s="65"/>
      <c r="R245" s="65"/>
      <c r="S245" s="65"/>
      <c r="T245" s="65"/>
      <c r="U245" s="65"/>
      <c r="V245" s="65"/>
      <c r="W245" s="65"/>
    </row>
    <row r="246" spans="1:23" x14ac:dyDescent="0.2">
      <c r="A246" s="65"/>
      <c r="B246" s="65"/>
      <c r="F246" s="65"/>
      <c r="G246" s="65"/>
      <c r="H246" s="65"/>
      <c r="I246" s="65"/>
      <c r="J246" s="65"/>
      <c r="K246" s="65"/>
      <c r="P246" s="65"/>
      <c r="Q246" s="65"/>
      <c r="R246" s="65"/>
      <c r="S246" s="65"/>
      <c r="T246" s="65"/>
      <c r="U246" s="65"/>
      <c r="V246" s="65"/>
      <c r="W246" s="65"/>
    </row>
    <row r="247" spans="1:23" x14ac:dyDescent="0.2">
      <c r="A247" s="65"/>
      <c r="B247" s="65"/>
      <c r="F247" s="65"/>
      <c r="G247" s="65"/>
      <c r="H247" s="65"/>
      <c r="I247" s="65"/>
      <c r="J247" s="65"/>
      <c r="K247" s="65"/>
      <c r="P247" s="65"/>
      <c r="Q247" s="65"/>
      <c r="R247" s="65"/>
      <c r="S247" s="65"/>
      <c r="T247" s="65"/>
      <c r="U247" s="65"/>
      <c r="V247" s="65"/>
      <c r="W247" s="65"/>
    </row>
    <row r="248" spans="1:23" x14ac:dyDescent="0.2">
      <c r="A248" s="65"/>
      <c r="B248" s="65"/>
      <c r="F248" s="65"/>
      <c r="G248" s="65"/>
      <c r="H248" s="65"/>
      <c r="I248" s="65"/>
      <c r="J248" s="65"/>
      <c r="K248" s="65"/>
      <c r="P248" s="65"/>
      <c r="Q248" s="65"/>
      <c r="R248" s="65"/>
      <c r="S248" s="65"/>
      <c r="T248" s="65"/>
      <c r="U248" s="65"/>
      <c r="V248" s="65"/>
      <c r="W248" s="65"/>
    </row>
    <row r="249" spans="1:23" x14ac:dyDescent="0.2">
      <c r="A249" s="65"/>
      <c r="B249" s="65"/>
      <c r="F249" s="65"/>
      <c r="G249" s="65"/>
      <c r="H249" s="65"/>
      <c r="I249" s="65"/>
      <c r="J249" s="65"/>
      <c r="K249" s="65"/>
      <c r="P249" s="65"/>
      <c r="Q249" s="65"/>
      <c r="R249" s="65"/>
      <c r="S249" s="65"/>
      <c r="T249" s="65"/>
      <c r="U249" s="65"/>
      <c r="V249" s="65"/>
      <c r="W249" s="65"/>
    </row>
    <row r="250" spans="1:23" x14ac:dyDescent="0.2">
      <c r="A250" s="65"/>
      <c r="B250" s="65"/>
      <c r="F250" s="65"/>
      <c r="G250" s="65"/>
      <c r="H250" s="65"/>
      <c r="I250" s="65"/>
      <c r="J250" s="65"/>
      <c r="K250" s="65"/>
      <c r="P250" s="65"/>
      <c r="Q250" s="65"/>
      <c r="R250" s="65"/>
      <c r="S250" s="65"/>
      <c r="T250" s="65"/>
      <c r="U250" s="65"/>
      <c r="V250" s="65"/>
      <c r="W250" s="65"/>
    </row>
    <row r="251" spans="1:23" x14ac:dyDescent="0.2">
      <c r="A251" s="65"/>
      <c r="B251" s="65"/>
      <c r="F251" s="65"/>
      <c r="G251" s="65"/>
      <c r="H251" s="65"/>
      <c r="I251" s="65"/>
      <c r="J251" s="65"/>
      <c r="K251" s="65"/>
      <c r="P251" s="65"/>
      <c r="Q251" s="65"/>
      <c r="R251" s="65"/>
      <c r="S251" s="65"/>
      <c r="T251" s="65"/>
      <c r="U251" s="65"/>
      <c r="V251" s="65"/>
      <c r="W251" s="65"/>
    </row>
    <row r="252" spans="1:23" x14ac:dyDescent="0.2">
      <c r="A252" s="65"/>
      <c r="B252" s="65"/>
      <c r="F252" s="65"/>
      <c r="G252" s="65"/>
      <c r="H252" s="65"/>
      <c r="I252" s="65"/>
      <c r="J252" s="65"/>
      <c r="K252" s="65"/>
      <c r="P252" s="65"/>
      <c r="Q252" s="65"/>
      <c r="R252" s="65"/>
      <c r="S252" s="65"/>
      <c r="T252" s="65"/>
      <c r="U252" s="65"/>
      <c r="V252" s="65"/>
      <c r="W252" s="65"/>
    </row>
    <row r="253" spans="1:23" x14ac:dyDescent="0.2">
      <c r="A253" s="65"/>
      <c r="B253" s="65"/>
      <c r="F253" s="65"/>
      <c r="G253" s="65"/>
      <c r="H253" s="65"/>
      <c r="I253" s="65"/>
      <c r="J253" s="65"/>
      <c r="K253" s="65"/>
      <c r="P253" s="65"/>
      <c r="Q253" s="65"/>
      <c r="R253" s="65"/>
      <c r="S253" s="65"/>
      <c r="T253" s="65"/>
      <c r="U253" s="65"/>
      <c r="V253" s="65"/>
      <c r="W253" s="65"/>
    </row>
    <row r="254" spans="1:23" x14ac:dyDescent="0.2">
      <c r="A254" s="65"/>
      <c r="B254" s="65"/>
      <c r="F254" s="65"/>
      <c r="G254" s="65"/>
      <c r="H254" s="65"/>
      <c r="I254" s="65"/>
      <c r="J254" s="65"/>
      <c r="K254" s="65"/>
      <c r="P254" s="65"/>
      <c r="Q254" s="65"/>
      <c r="R254" s="65"/>
      <c r="S254" s="65"/>
      <c r="T254" s="65"/>
      <c r="U254" s="65"/>
      <c r="V254" s="65"/>
      <c r="W254" s="65"/>
    </row>
    <row r="255" spans="1:23" x14ac:dyDescent="0.2">
      <c r="A255" s="65"/>
      <c r="B255" s="65"/>
      <c r="F255" s="65"/>
      <c r="G255" s="65"/>
      <c r="H255" s="65"/>
      <c r="I255" s="65"/>
      <c r="J255" s="65"/>
      <c r="K255" s="65"/>
      <c r="P255" s="65"/>
      <c r="Q255" s="65"/>
      <c r="R255" s="65"/>
      <c r="S255" s="65"/>
      <c r="T255" s="65"/>
      <c r="U255" s="65"/>
      <c r="V255" s="65"/>
      <c r="W255" s="65"/>
    </row>
    <row r="256" spans="1:23" x14ac:dyDescent="0.2">
      <c r="A256" s="65"/>
      <c r="B256" s="65"/>
      <c r="F256" s="65"/>
      <c r="G256" s="65"/>
      <c r="H256" s="65"/>
      <c r="I256" s="65"/>
      <c r="J256" s="65"/>
      <c r="K256" s="65"/>
      <c r="P256" s="65"/>
      <c r="Q256" s="65"/>
      <c r="R256" s="65"/>
      <c r="S256" s="65"/>
      <c r="T256" s="65"/>
      <c r="U256" s="65"/>
      <c r="V256" s="65"/>
      <c r="W256" s="65"/>
    </row>
    <row r="257" spans="1:23" x14ac:dyDescent="0.2">
      <c r="A257" s="65"/>
      <c r="B257" s="65"/>
      <c r="F257" s="65"/>
      <c r="G257" s="65"/>
      <c r="H257" s="65"/>
      <c r="I257" s="65"/>
      <c r="J257" s="65"/>
      <c r="K257" s="65"/>
      <c r="P257" s="65"/>
      <c r="Q257" s="65"/>
      <c r="R257" s="65"/>
      <c r="S257" s="65"/>
      <c r="T257" s="65"/>
      <c r="U257" s="65"/>
      <c r="V257" s="65"/>
      <c r="W257" s="65"/>
    </row>
    <row r="258" spans="1:23" x14ac:dyDescent="0.2">
      <c r="A258" s="65"/>
      <c r="B258" s="65"/>
      <c r="F258" s="65"/>
      <c r="G258" s="65"/>
      <c r="H258" s="65"/>
      <c r="I258" s="65"/>
      <c r="J258" s="65"/>
      <c r="K258" s="65"/>
      <c r="P258" s="65"/>
      <c r="Q258" s="65"/>
      <c r="R258" s="65"/>
      <c r="S258" s="65"/>
      <c r="T258" s="65"/>
      <c r="U258" s="65"/>
      <c r="V258" s="65"/>
      <c r="W258" s="65"/>
    </row>
    <row r="259" spans="1:23" x14ac:dyDescent="0.2">
      <c r="A259" s="65"/>
      <c r="B259" s="65"/>
      <c r="F259" s="65"/>
      <c r="G259" s="65"/>
      <c r="H259" s="65"/>
      <c r="I259" s="65"/>
      <c r="J259" s="65"/>
      <c r="K259" s="65"/>
      <c r="P259" s="65"/>
      <c r="Q259" s="65"/>
      <c r="R259" s="65"/>
      <c r="S259" s="65"/>
      <c r="T259" s="65"/>
      <c r="U259" s="65"/>
      <c r="V259" s="65"/>
      <c r="W259" s="65"/>
    </row>
    <row r="260" spans="1:23" x14ac:dyDescent="0.2">
      <c r="A260" s="65"/>
      <c r="B260" s="65"/>
      <c r="F260" s="65"/>
      <c r="G260" s="65"/>
      <c r="H260" s="65"/>
      <c r="I260" s="65"/>
      <c r="J260" s="65"/>
      <c r="K260" s="65"/>
      <c r="P260" s="65"/>
      <c r="Q260" s="65"/>
      <c r="R260" s="65"/>
      <c r="S260" s="65"/>
      <c r="T260" s="65"/>
      <c r="U260" s="65"/>
      <c r="V260" s="65"/>
      <c r="W260" s="65"/>
    </row>
    <row r="261" spans="1:23" x14ac:dyDescent="0.2">
      <c r="A261" s="65"/>
      <c r="B261" s="65"/>
      <c r="F261" s="65"/>
      <c r="G261" s="65"/>
      <c r="H261" s="65"/>
      <c r="I261" s="65"/>
      <c r="J261" s="65"/>
      <c r="K261" s="65"/>
      <c r="P261" s="65"/>
      <c r="Q261" s="65"/>
      <c r="R261" s="65"/>
      <c r="S261" s="65"/>
      <c r="T261" s="65"/>
      <c r="U261" s="65"/>
      <c r="V261" s="65"/>
      <c r="W261" s="65"/>
    </row>
    <row r="262" spans="1:23" x14ac:dyDescent="0.2">
      <c r="A262" s="65"/>
      <c r="B262" s="65"/>
      <c r="F262" s="65"/>
      <c r="G262" s="65"/>
      <c r="H262" s="65"/>
      <c r="I262" s="65"/>
      <c r="J262" s="65"/>
      <c r="K262" s="65"/>
      <c r="P262" s="65"/>
      <c r="Q262" s="65"/>
      <c r="R262" s="65"/>
      <c r="S262" s="65"/>
      <c r="T262" s="65"/>
      <c r="U262" s="65"/>
      <c r="V262" s="65"/>
      <c r="W262" s="65"/>
    </row>
    <row r="263" spans="1:23" x14ac:dyDescent="0.2">
      <c r="A263" s="65"/>
      <c r="B263" s="65"/>
      <c r="F263" s="65"/>
      <c r="G263" s="65"/>
      <c r="H263" s="65"/>
      <c r="I263" s="65"/>
      <c r="J263" s="65"/>
      <c r="K263" s="65"/>
      <c r="P263" s="65"/>
      <c r="Q263" s="65"/>
      <c r="R263" s="65"/>
      <c r="S263" s="65"/>
      <c r="T263" s="65"/>
      <c r="U263" s="65"/>
      <c r="V263" s="65"/>
      <c r="W263" s="65"/>
    </row>
    <row r="264" spans="1:23" x14ac:dyDescent="0.2">
      <c r="A264" s="65"/>
      <c r="B264" s="65"/>
      <c r="F264" s="65"/>
      <c r="G264" s="65"/>
      <c r="H264" s="65"/>
      <c r="I264" s="65"/>
      <c r="J264" s="65"/>
      <c r="K264" s="65"/>
      <c r="P264" s="65"/>
      <c r="Q264" s="65"/>
      <c r="R264" s="65"/>
      <c r="S264" s="65"/>
      <c r="T264" s="65"/>
      <c r="U264" s="65"/>
      <c r="V264" s="65"/>
      <c r="W264" s="65"/>
    </row>
    <row r="265" spans="1:23" x14ac:dyDescent="0.2">
      <c r="A265" s="65"/>
      <c r="B265" s="65"/>
      <c r="F265" s="65"/>
      <c r="G265" s="65"/>
      <c r="H265" s="65"/>
      <c r="I265" s="65"/>
      <c r="J265" s="65"/>
      <c r="K265" s="65"/>
      <c r="P265" s="65"/>
      <c r="Q265" s="65"/>
      <c r="R265" s="65"/>
      <c r="S265" s="65"/>
      <c r="T265" s="65"/>
      <c r="U265" s="65"/>
      <c r="V265" s="65"/>
      <c r="W265" s="65"/>
    </row>
    <row r="266" spans="1:23" x14ac:dyDescent="0.2">
      <c r="A266" s="65"/>
      <c r="B266" s="65"/>
      <c r="F266" s="65"/>
      <c r="G266" s="65"/>
      <c r="H266" s="65"/>
      <c r="I266" s="65"/>
      <c r="J266" s="65"/>
      <c r="K266" s="65"/>
      <c r="P266" s="65"/>
      <c r="Q266" s="65"/>
      <c r="R266" s="65"/>
      <c r="S266" s="65"/>
      <c r="T266" s="65"/>
      <c r="U266" s="65"/>
      <c r="V266" s="65"/>
      <c r="W266" s="65"/>
    </row>
    <row r="267" spans="1:23" x14ac:dyDescent="0.2">
      <c r="A267" s="65"/>
      <c r="B267" s="65"/>
      <c r="F267" s="65"/>
      <c r="G267" s="65"/>
      <c r="H267" s="65"/>
      <c r="I267" s="65"/>
      <c r="J267" s="65"/>
      <c r="K267" s="65"/>
      <c r="P267" s="65"/>
      <c r="Q267" s="65"/>
      <c r="R267" s="65"/>
      <c r="S267" s="65"/>
      <c r="T267" s="65"/>
      <c r="U267" s="65"/>
      <c r="V267" s="65"/>
      <c r="W267" s="65"/>
    </row>
    <row r="268" spans="1:23" x14ac:dyDescent="0.2">
      <c r="A268" s="65"/>
      <c r="B268" s="65"/>
      <c r="F268" s="65"/>
      <c r="G268" s="65"/>
      <c r="H268" s="65"/>
      <c r="I268" s="65"/>
      <c r="J268" s="65"/>
      <c r="K268" s="65"/>
      <c r="P268" s="65"/>
      <c r="Q268" s="65"/>
      <c r="R268" s="65"/>
      <c r="S268" s="65"/>
      <c r="T268" s="65"/>
      <c r="U268" s="65"/>
      <c r="V268" s="65"/>
      <c r="W268" s="65"/>
    </row>
    <row r="269" spans="1:23" x14ac:dyDescent="0.2">
      <c r="A269" s="65"/>
      <c r="B269" s="65"/>
      <c r="F269" s="65"/>
      <c r="G269" s="65"/>
      <c r="H269" s="65"/>
      <c r="I269" s="65"/>
      <c r="J269" s="65"/>
      <c r="K269" s="65"/>
      <c r="P269" s="65"/>
      <c r="Q269" s="65"/>
      <c r="R269" s="65"/>
      <c r="S269" s="65"/>
      <c r="T269" s="65"/>
      <c r="U269" s="65"/>
      <c r="V269" s="65"/>
      <c r="W269" s="65"/>
    </row>
    <row r="270" spans="1:23" x14ac:dyDescent="0.2">
      <c r="A270" s="65"/>
      <c r="B270" s="65"/>
      <c r="F270" s="65"/>
      <c r="G270" s="65"/>
      <c r="H270" s="65"/>
      <c r="I270" s="65"/>
      <c r="J270" s="65"/>
      <c r="K270" s="65"/>
      <c r="P270" s="65"/>
      <c r="Q270" s="65"/>
      <c r="R270" s="65"/>
      <c r="S270" s="65"/>
      <c r="T270" s="65"/>
      <c r="U270" s="65"/>
      <c r="V270" s="65"/>
      <c r="W270" s="65"/>
    </row>
    <row r="271" spans="1:23" x14ac:dyDescent="0.2">
      <c r="A271" s="65"/>
      <c r="B271" s="65"/>
      <c r="F271" s="65"/>
      <c r="G271" s="65"/>
      <c r="H271" s="65"/>
      <c r="I271" s="65"/>
      <c r="J271" s="65"/>
      <c r="K271" s="65"/>
      <c r="P271" s="65"/>
      <c r="Q271" s="65"/>
      <c r="R271" s="65"/>
      <c r="S271" s="65"/>
      <c r="T271" s="65"/>
      <c r="U271" s="65"/>
      <c r="V271" s="65"/>
      <c r="W271" s="65"/>
    </row>
    <row r="272" spans="1:23" x14ac:dyDescent="0.2">
      <c r="A272" s="65"/>
      <c r="B272" s="65"/>
      <c r="F272" s="65"/>
      <c r="G272" s="65"/>
      <c r="H272" s="65"/>
      <c r="I272" s="65"/>
      <c r="J272" s="65"/>
      <c r="K272" s="65"/>
      <c r="P272" s="65"/>
      <c r="Q272" s="65"/>
      <c r="R272" s="65"/>
      <c r="S272" s="65"/>
      <c r="T272" s="65"/>
      <c r="U272" s="65"/>
      <c r="V272" s="65"/>
      <c r="W272" s="65"/>
    </row>
    <row r="273" spans="1:23" x14ac:dyDescent="0.2">
      <c r="A273" s="65"/>
      <c r="B273" s="65"/>
      <c r="F273" s="65"/>
      <c r="G273" s="65"/>
      <c r="H273" s="65"/>
      <c r="I273" s="65"/>
      <c r="J273" s="65"/>
      <c r="K273" s="65"/>
      <c r="P273" s="65"/>
      <c r="Q273" s="65"/>
      <c r="R273" s="65"/>
      <c r="S273" s="65"/>
      <c r="T273" s="65"/>
      <c r="U273" s="65"/>
      <c r="V273" s="65"/>
      <c r="W273" s="65"/>
    </row>
    <row r="274" spans="1:23" x14ac:dyDescent="0.2">
      <c r="A274" s="65"/>
      <c r="B274" s="65"/>
      <c r="F274" s="65"/>
      <c r="G274" s="65"/>
      <c r="H274" s="65"/>
      <c r="I274" s="65"/>
      <c r="J274" s="65"/>
      <c r="K274" s="65"/>
      <c r="P274" s="65"/>
      <c r="Q274" s="65"/>
      <c r="R274" s="65"/>
      <c r="S274" s="65"/>
      <c r="T274" s="65"/>
      <c r="U274" s="65"/>
      <c r="V274" s="65"/>
      <c r="W274" s="65"/>
    </row>
    <row r="275" spans="1:23" x14ac:dyDescent="0.2">
      <c r="A275" s="65"/>
      <c r="B275" s="65"/>
      <c r="F275" s="65"/>
      <c r="G275" s="65"/>
      <c r="H275" s="65"/>
      <c r="I275" s="65"/>
      <c r="J275" s="65"/>
      <c r="K275" s="65"/>
      <c r="P275" s="65"/>
      <c r="Q275" s="65"/>
      <c r="R275" s="65"/>
      <c r="S275" s="65"/>
      <c r="T275" s="65"/>
      <c r="U275" s="65"/>
      <c r="V275" s="65"/>
      <c r="W275" s="65"/>
    </row>
    <row r="276" spans="1:23" x14ac:dyDescent="0.2">
      <c r="A276" s="65"/>
      <c r="B276" s="65"/>
      <c r="F276" s="65"/>
      <c r="G276" s="65"/>
      <c r="H276" s="65"/>
      <c r="I276" s="65"/>
      <c r="J276" s="65"/>
      <c r="K276" s="65"/>
      <c r="P276" s="65"/>
      <c r="Q276" s="65"/>
      <c r="R276" s="65"/>
      <c r="S276" s="65"/>
      <c r="T276" s="65"/>
      <c r="U276" s="65"/>
      <c r="V276" s="65"/>
      <c r="W276" s="65"/>
    </row>
    <row r="277" spans="1:23" x14ac:dyDescent="0.2">
      <c r="A277" s="65"/>
      <c r="B277" s="65"/>
      <c r="F277" s="65"/>
      <c r="G277" s="65"/>
      <c r="H277" s="65"/>
      <c r="I277" s="65"/>
      <c r="J277" s="65"/>
      <c r="K277" s="65"/>
      <c r="P277" s="65"/>
      <c r="Q277" s="65"/>
      <c r="R277" s="65"/>
      <c r="S277" s="65"/>
      <c r="T277" s="65"/>
      <c r="U277" s="65"/>
      <c r="V277" s="65"/>
      <c r="W277" s="65"/>
    </row>
    <row r="278" spans="1:23" x14ac:dyDescent="0.2">
      <c r="A278" s="65"/>
      <c r="B278" s="65"/>
      <c r="F278" s="65"/>
      <c r="G278" s="65"/>
      <c r="H278" s="65"/>
      <c r="I278" s="65"/>
      <c r="J278" s="65"/>
      <c r="K278" s="65"/>
      <c r="P278" s="65"/>
      <c r="Q278" s="65"/>
      <c r="R278" s="65"/>
      <c r="S278" s="65"/>
      <c r="T278" s="65"/>
      <c r="U278" s="65"/>
      <c r="V278" s="65"/>
      <c r="W278" s="65"/>
    </row>
    <row r="279" spans="1:23" x14ac:dyDescent="0.2">
      <c r="A279" s="65"/>
      <c r="B279" s="65"/>
      <c r="F279" s="65"/>
      <c r="G279" s="65"/>
      <c r="H279" s="65"/>
      <c r="I279" s="65"/>
      <c r="J279" s="65"/>
      <c r="K279" s="65"/>
      <c r="P279" s="65"/>
      <c r="Q279" s="65"/>
      <c r="R279" s="65"/>
      <c r="S279" s="65"/>
      <c r="T279" s="65"/>
      <c r="U279" s="65"/>
      <c r="V279" s="65"/>
      <c r="W279" s="65"/>
    </row>
    <row r="280" spans="1:23" x14ac:dyDescent="0.2">
      <c r="A280" s="65"/>
      <c r="B280" s="65"/>
      <c r="F280" s="65"/>
      <c r="G280" s="65"/>
      <c r="H280" s="65"/>
      <c r="I280" s="65"/>
      <c r="J280" s="65"/>
      <c r="K280" s="65"/>
      <c r="P280" s="65"/>
      <c r="Q280" s="65"/>
      <c r="R280" s="65"/>
      <c r="S280" s="65"/>
      <c r="T280" s="65"/>
      <c r="U280" s="65"/>
      <c r="V280" s="65"/>
      <c r="W280" s="65"/>
    </row>
  </sheetData>
  <mergeCells count="12">
    <mergeCell ref="L1:S1"/>
    <mergeCell ref="A3:A4"/>
    <mergeCell ref="X3:AA3"/>
    <mergeCell ref="B6:AA6"/>
    <mergeCell ref="B2:W2"/>
    <mergeCell ref="B3:B4"/>
    <mergeCell ref="C3:C4"/>
    <mergeCell ref="D3:G3"/>
    <mergeCell ref="H3:K3"/>
    <mergeCell ref="L3:O3"/>
    <mergeCell ref="P3:S3"/>
    <mergeCell ref="T3:W3"/>
  </mergeCells>
  <pageMargins left="0" right="0" top="0.19685039370078741" bottom="0.19685039370078741" header="0.31496062992125984" footer="0.31496062992125984"/>
  <pageSetup paperSize="9" scale="7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BC301"/>
  <sheetViews>
    <sheetView zoomScale="80" zoomScaleNormal="80" zoomScaleSheetLayoutView="82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AI9" sqref="AI9"/>
    </sheetView>
  </sheetViews>
  <sheetFormatPr defaultColWidth="8.85546875" defaultRowHeight="12" x14ac:dyDescent="0.2"/>
  <cols>
    <col min="1" max="1" width="9" style="64" bestFit="1" customWidth="1"/>
    <col min="2" max="2" width="39.85546875" style="66" customWidth="1"/>
    <col min="3" max="3" width="13.42578125" style="65" customWidth="1"/>
    <col min="4" max="4" width="10.85546875" style="65" customWidth="1"/>
    <col min="5" max="5" width="9.42578125" style="65" customWidth="1"/>
    <col min="6" max="6" width="8.7109375" style="78" customWidth="1"/>
    <col min="7" max="8" width="9.85546875" style="78" customWidth="1"/>
    <col min="9" max="9" width="10.7109375" style="67" customWidth="1"/>
    <col min="10" max="10" width="10" style="67" customWidth="1"/>
    <col min="11" max="11" width="9" style="67" customWidth="1"/>
    <col min="12" max="12" width="10.42578125" style="66" customWidth="1"/>
    <col min="13" max="13" width="8.28515625" style="66" customWidth="1"/>
    <col min="14" max="14" width="8.42578125" style="65" customWidth="1"/>
    <col min="15" max="15" width="5.5703125" style="65" customWidth="1"/>
    <col min="16" max="16" width="6" style="65" customWidth="1"/>
    <col min="17" max="17" width="8.5703125" style="65" customWidth="1"/>
    <col min="18" max="18" width="9.140625" style="75" customWidth="1"/>
    <col min="19" max="20" width="7.140625" style="75" customWidth="1"/>
    <col min="21" max="21" width="9" style="75" customWidth="1"/>
    <col min="22" max="22" width="8.7109375" style="75" hidden="1" customWidth="1"/>
    <col min="23" max="23" width="3.5703125" style="75" hidden="1" customWidth="1"/>
    <col min="24" max="24" width="9.42578125" style="75" hidden="1" customWidth="1"/>
    <col min="25" max="25" width="7.42578125" style="75" hidden="1" customWidth="1"/>
    <col min="26" max="26" width="8.42578125" style="65" hidden="1" customWidth="1"/>
    <col min="27" max="27" width="7.28515625" style="65" hidden="1" customWidth="1"/>
    <col min="28" max="29" width="9" style="65" hidden="1" customWidth="1"/>
    <col min="30" max="30" width="8.85546875" style="65" hidden="1" customWidth="1"/>
    <col min="31" max="31" width="10" style="65" hidden="1" customWidth="1"/>
    <col min="32" max="32" width="12.28515625" style="65" customWidth="1"/>
    <col min="33" max="33" width="12" style="65" customWidth="1"/>
    <col min="34" max="34" width="10.28515625" style="65" customWidth="1"/>
    <col min="35" max="35" width="12.5703125" style="65" customWidth="1"/>
    <col min="36" max="36" width="13.28515625" style="65" customWidth="1"/>
    <col min="37" max="37" width="10.28515625" style="65" customWidth="1"/>
    <col min="38" max="38" width="11.5703125" style="65" customWidth="1"/>
    <col min="39" max="40" width="8.85546875" style="65"/>
    <col min="41" max="41" width="10.85546875" style="65" customWidth="1"/>
    <col min="42" max="42" width="10.140625" style="65" customWidth="1"/>
    <col min="43" max="43" width="12.85546875" style="65" customWidth="1"/>
    <col min="44" max="44" width="8.85546875" style="65"/>
    <col min="45" max="45" width="11.42578125" style="65" customWidth="1"/>
    <col min="46" max="46" width="10.42578125" style="65" customWidth="1"/>
    <col min="47" max="47" width="10.7109375" style="65" customWidth="1"/>
    <col min="48" max="48" width="8.85546875" style="65"/>
    <col min="49" max="49" width="10.85546875" style="65" customWidth="1"/>
    <col min="50" max="50" width="10.42578125" style="65" customWidth="1"/>
    <col min="51" max="51" width="10.5703125" style="65" customWidth="1"/>
    <col min="52" max="16384" width="8.85546875" style="65"/>
  </cols>
  <sheetData>
    <row r="1" spans="1:55" ht="54" customHeight="1" x14ac:dyDescent="0.25">
      <c r="N1" s="674" t="s">
        <v>357</v>
      </c>
      <c r="O1" s="675"/>
      <c r="P1" s="675"/>
      <c r="Q1" s="675"/>
      <c r="R1" s="675"/>
      <c r="S1" s="675"/>
      <c r="T1" s="675"/>
      <c r="U1" s="675"/>
      <c r="V1" s="451"/>
      <c r="W1" s="451"/>
      <c r="X1" s="451"/>
      <c r="Y1" s="451"/>
      <c r="Z1" s="451"/>
      <c r="AA1" s="451"/>
      <c r="AB1" s="451"/>
      <c r="AC1" s="451"/>
      <c r="AF1" s="430"/>
      <c r="AG1" s="430"/>
      <c r="AH1" s="430"/>
      <c r="AI1" s="430"/>
      <c r="AJ1" s="430"/>
      <c r="AK1" s="430"/>
      <c r="AL1" s="430"/>
      <c r="AM1" s="430"/>
      <c r="AN1" s="430"/>
      <c r="AO1" s="430"/>
      <c r="AP1" s="430"/>
      <c r="AQ1" s="430"/>
      <c r="AR1" s="430"/>
      <c r="AS1" s="430"/>
      <c r="AT1" s="430"/>
      <c r="AU1" s="430"/>
      <c r="AV1" s="430"/>
      <c r="AW1" s="430"/>
      <c r="AX1" s="430"/>
      <c r="AY1" s="430"/>
      <c r="AZ1" s="430"/>
      <c r="BA1" s="430"/>
      <c r="BB1" s="430"/>
      <c r="BC1" s="430"/>
    </row>
    <row r="2" spans="1:55" ht="18.75" x14ac:dyDescent="0.3">
      <c r="B2" s="684" t="s">
        <v>356</v>
      </c>
      <c r="C2" s="684"/>
      <c r="D2" s="684"/>
      <c r="E2" s="684"/>
      <c r="F2" s="684"/>
      <c r="G2" s="684"/>
      <c r="H2" s="684"/>
      <c r="I2" s="684"/>
      <c r="J2" s="684"/>
      <c r="K2" s="684"/>
      <c r="L2" s="684"/>
      <c r="M2" s="684"/>
      <c r="N2" s="684"/>
      <c r="O2" s="684"/>
      <c r="P2" s="684"/>
      <c r="Q2" s="684"/>
      <c r="R2" s="684"/>
      <c r="S2" s="684"/>
      <c r="T2" s="684"/>
      <c r="U2" s="684"/>
      <c r="V2" s="684"/>
      <c r="W2" s="684"/>
      <c r="X2" s="684"/>
      <c r="Y2" s="684"/>
      <c r="AF2" s="430"/>
      <c r="AG2" s="433"/>
      <c r="AH2" s="433"/>
      <c r="AI2" s="433"/>
      <c r="AJ2" s="433"/>
      <c r="AK2" s="433"/>
      <c r="AL2" s="433"/>
      <c r="AM2" s="430"/>
      <c r="AN2" s="434"/>
      <c r="AO2" s="435"/>
      <c r="AP2" s="435"/>
      <c r="AQ2" s="435"/>
      <c r="AR2" s="434"/>
      <c r="AS2" s="435"/>
      <c r="AT2" s="435"/>
      <c r="AU2" s="435"/>
      <c r="AV2" s="434"/>
      <c r="AW2" s="435"/>
      <c r="AX2" s="435"/>
      <c r="AY2" s="435"/>
      <c r="AZ2" s="434"/>
      <c r="BA2" s="435"/>
      <c r="BB2" s="435"/>
      <c r="BC2" s="435"/>
    </row>
    <row r="3" spans="1:55" ht="20.25" customHeight="1" x14ac:dyDescent="0.2">
      <c r="C3" s="66"/>
      <c r="D3" s="66"/>
      <c r="E3" s="66"/>
      <c r="F3" s="67"/>
      <c r="G3" s="67"/>
      <c r="H3" s="67"/>
      <c r="AF3" s="430"/>
      <c r="AG3" s="436"/>
      <c r="AH3" s="436"/>
      <c r="AI3" s="436"/>
      <c r="AJ3" s="437"/>
      <c r="AK3" s="437"/>
      <c r="AL3" s="437"/>
      <c r="AM3" s="430"/>
      <c r="AN3" s="434"/>
      <c r="AO3" s="435"/>
      <c r="AP3" s="435"/>
      <c r="AQ3" s="435"/>
      <c r="AR3" s="434"/>
      <c r="AS3" s="435"/>
      <c r="AT3" s="435"/>
      <c r="AU3" s="435"/>
      <c r="AV3" s="434"/>
      <c r="AW3" s="435"/>
      <c r="AX3" s="435"/>
      <c r="AY3" s="435"/>
      <c r="AZ3" s="434"/>
      <c r="BA3" s="435"/>
      <c r="BB3" s="435"/>
      <c r="BC3" s="435"/>
    </row>
    <row r="4" spans="1:55" ht="15.75" x14ac:dyDescent="0.25">
      <c r="A4" s="681"/>
      <c r="B4" s="679" t="s">
        <v>0</v>
      </c>
      <c r="C4" s="679" t="s">
        <v>12</v>
      </c>
      <c r="D4" s="683" t="s">
        <v>113</v>
      </c>
      <c r="E4" s="683"/>
      <c r="F4" s="683"/>
      <c r="G4" s="683"/>
      <c r="H4" s="640"/>
      <c r="I4" s="683">
        <v>2021</v>
      </c>
      <c r="J4" s="683"/>
      <c r="K4" s="686"/>
      <c r="L4" s="686"/>
      <c r="M4" s="634"/>
      <c r="N4" s="687">
        <v>2022</v>
      </c>
      <c r="O4" s="687"/>
      <c r="P4" s="687"/>
      <c r="Q4" s="687"/>
      <c r="R4" s="685">
        <v>2023</v>
      </c>
      <c r="S4" s="685"/>
      <c r="T4" s="685"/>
      <c r="U4" s="685"/>
      <c r="V4" s="685">
        <v>2024</v>
      </c>
      <c r="W4" s="685"/>
      <c r="X4" s="685"/>
      <c r="Y4" s="685"/>
      <c r="Z4" s="683">
        <v>2025</v>
      </c>
      <c r="AA4" s="683"/>
      <c r="AB4" s="683"/>
      <c r="AC4" s="683"/>
      <c r="AF4" s="430"/>
      <c r="AG4" s="436"/>
      <c r="AH4" s="436"/>
      <c r="AI4" s="436"/>
      <c r="AJ4" s="437"/>
      <c r="AK4" s="437"/>
      <c r="AL4" s="437"/>
      <c r="AM4" s="430"/>
      <c r="AN4" s="434"/>
      <c r="AO4" s="435"/>
      <c r="AP4" s="435"/>
      <c r="AQ4" s="435"/>
      <c r="AR4" s="434"/>
      <c r="AS4" s="435"/>
      <c r="AT4" s="435"/>
      <c r="AU4" s="435"/>
      <c r="AV4" s="434"/>
      <c r="AW4" s="435"/>
      <c r="AX4" s="435"/>
      <c r="AY4" s="435"/>
      <c r="AZ4" s="434"/>
      <c r="BA4" s="435"/>
      <c r="BB4" s="435"/>
      <c r="BC4" s="435"/>
    </row>
    <row r="5" spans="1:55" ht="24" customHeight="1" x14ac:dyDescent="0.2">
      <c r="A5" s="682"/>
      <c r="B5" s="680"/>
      <c r="C5" s="680"/>
      <c r="D5" s="440" t="s">
        <v>110</v>
      </c>
      <c r="E5" s="441" t="s">
        <v>3</v>
      </c>
      <c r="F5" s="442" t="s">
        <v>2</v>
      </c>
      <c r="G5" s="443" t="s">
        <v>4</v>
      </c>
      <c r="H5" s="445" t="s">
        <v>522</v>
      </c>
      <c r="I5" s="443" t="s">
        <v>110</v>
      </c>
      <c r="J5" s="444" t="s">
        <v>3</v>
      </c>
      <c r="K5" s="444" t="s">
        <v>2</v>
      </c>
      <c r="L5" s="445" t="s">
        <v>4</v>
      </c>
      <c r="M5" s="445" t="s">
        <v>522</v>
      </c>
      <c r="N5" s="445" t="s">
        <v>110</v>
      </c>
      <c r="O5" s="445" t="s">
        <v>3</v>
      </c>
      <c r="P5" s="445" t="s">
        <v>2</v>
      </c>
      <c r="Q5" s="445" t="s">
        <v>4</v>
      </c>
      <c r="R5" s="446" t="s">
        <v>110</v>
      </c>
      <c r="S5" s="446" t="s">
        <v>3</v>
      </c>
      <c r="T5" s="446" t="s">
        <v>2</v>
      </c>
      <c r="U5" s="446" t="s">
        <v>4</v>
      </c>
      <c r="V5" s="446" t="s">
        <v>110</v>
      </c>
      <c r="W5" s="446" t="s">
        <v>3</v>
      </c>
      <c r="X5" s="446" t="s">
        <v>2</v>
      </c>
      <c r="Y5" s="446" t="s">
        <v>4</v>
      </c>
      <c r="Z5" s="445" t="s">
        <v>110</v>
      </c>
      <c r="AA5" s="445" t="s">
        <v>3</v>
      </c>
      <c r="AB5" s="445" t="s">
        <v>2</v>
      </c>
      <c r="AC5" s="445" t="s">
        <v>4</v>
      </c>
      <c r="AF5" s="430"/>
      <c r="AG5" s="438"/>
      <c r="AH5" s="438"/>
      <c r="AI5" s="438"/>
      <c r="AJ5" s="438"/>
      <c r="AK5" s="438"/>
      <c r="AL5" s="438"/>
      <c r="AM5" s="430"/>
      <c r="AN5" s="434"/>
      <c r="AO5" s="435"/>
      <c r="AP5" s="435"/>
      <c r="AQ5" s="435"/>
      <c r="AR5" s="434"/>
      <c r="AS5" s="435"/>
      <c r="AT5" s="435"/>
      <c r="AU5" s="435"/>
      <c r="AV5" s="434"/>
      <c r="AW5" s="435"/>
      <c r="AX5" s="435"/>
      <c r="AY5" s="435"/>
      <c r="AZ5" s="434"/>
      <c r="BA5" s="435"/>
      <c r="BB5" s="435"/>
      <c r="BC5" s="435"/>
    </row>
    <row r="6" spans="1:55" ht="55.5" customHeight="1" x14ac:dyDescent="0.2">
      <c r="A6" s="491"/>
      <c r="B6" s="492" t="s">
        <v>358</v>
      </c>
      <c r="C6" s="493"/>
      <c r="D6" s="530">
        <f t="shared" ref="D6:U6" si="0">D8+D18+D23+D26+D29+D30+D33+D31+D32</f>
        <v>153702.60999999999</v>
      </c>
      <c r="E6" s="530">
        <f t="shared" si="0"/>
        <v>78462.97</v>
      </c>
      <c r="F6" s="530">
        <f t="shared" si="0"/>
        <v>2867.85</v>
      </c>
      <c r="G6" s="530">
        <f t="shared" si="0"/>
        <v>71681.189999999988</v>
      </c>
      <c r="H6" s="530">
        <f t="shared" si="0"/>
        <v>690.6</v>
      </c>
      <c r="I6" s="530">
        <f t="shared" si="0"/>
        <v>138291.43000000002</v>
      </c>
      <c r="J6" s="530">
        <f t="shared" si="0"/>
        <v>78462.97</v>
      </c>
      <c r="K6" s="530">
        <f t="shared" si="0"/>
        <v>2867.85</v>
      </c>
      <c r="L6" s="530">
        <f t="shared" si="0"/>
        <v>56270.009999999995</v>
      </c>
      <c r="M6" s="530">
        <f t="shared" si="0"/>
        <v>690.6</v>
      </c>
      <c r="N6" s="530">
        <f t="shared" si="0"/>
        <v>8883.6200000000008</v>
      </c>
      <c r="O6" s="530">
        <f t="shared" si="0"/>
        <v>0</v>
      </c>
      <c r="P6" s="530">
        <f t="shared" si="0"/>
        <v>0</v>
      </c>
      <c r="Q6" s="530">
        <f t="shared" si="0"/>
        <v>8883.6200000000008</v>
      </c>
      <c r="R6" s="530">
        <f t="shared" si="0"/>
        <v>6527.56</v>
      </c>
      <c r="S6" s="530">
        <f t="shared" si="0"/>
        <v>0</v>
      </c>
      <c r="T6" s="530">
        <f t="shared" si="0"/>
        <v>0</v>
      </c>
      <c r="U6" s="530">
        <f t="shared" si="0"/>
        <v>6527.56</v>
      </c>
      <c r="V6" s="494">
        <f>W6+X6+Y6</f>
        <v>0</v>
      </c>
      <c r="W6" s="494">
        <f>W8+W18+W23+W26+W29+W33</f>
        <v>0</v>
      </c>
      <c r="X6" s="494">
        <f>X8+X18+X23+X26+X29+X33</f>
        <v>0</v>
      </c>
      <c r="Y6" s="494">
        <f>Y8+Y18+Y23+Y26+Y29+Y33</f>
        <v>0</v>
      </c>
      <c r="Z6" s="494">
        <f>AA6+AB6+AC6</f>
        <v>0</v>
      </c>
      <c r="AA6" s="494">
        <f>AA8+AA18+AA23+AA26+AA29+AA33</f>
        <v>0</v>
      </c>
      <c r="AB6" s="494">
        <f>AB8+AB18+AB23+AB26+AB29+AB33</f>
        <v>0</v>
      </c>
      <c r="AC6" s="494">
        <f>AC8+AC18+AC23+AC26+AC29+AC33</f>
        <v>0</v>
      </c>
      <c r="AF6" s="430"/>
      <c r="AG6" s="430"/>
      <c r="AH6" s="430"/>
      <c r="AI6" s="430"/>
      <c r="AJ6" s="430"/>
      <c r="AK6" s="430"/>
      <c r="AL6" s="430"/>
      <c r="AM6" s="430"/>
      <c r="AN6" s="430"/>
      <c r="AO6" s="430"/>
      <c r="AP6" s="430"/>
      <c r="AQ6" s="430"/>
      <c r="AR6" s="430"/>
      <c r="AS6" s="430"/>
      <c r="AT6" s="430"/>
      <c r="AU6" s="430"/>
      <c r="AV6" s="430"/>
      <c r="AW6" s="430"/>
      <c r="AX6" s="430"/>
      <c r="AY6" s="430"/>
      <c r="AZ6" s="430"/>
      <c r="BA6" s="430"/>
      <c r="BB6" s="430"/>
      <c r="BC6" s="430"/>
    </row>
    <row r="7" spans="1:55" ht="27.75" customHeight="1" x14ac:dyDescent="0.2">
      <c r="A7" s="491"/>
      <c r="B7" s="720" t="s">
        <v>359</v>
      </c>
      <c r="C7" s="695"/>
      <c r="D7" s="695"/>
      <c r="E7" s="695"/>
      <c r="F7" s="695"/>
      <c r="G7" s="695"/>
      <c r="H7" s="695"/>
      <c r="I7" s="695"/>
      <c r="J7" s="695"/>
      <c r="K7" s="695"/>
      <c r="L7" s="695"/>
      <c r="M7" s="695"/>
      <c r="N7" s="695"/>
      <c r="O7" s="695"/>
      <c r="P7" s="695"/>
      <c r="Q7" s="695"/>
      <c r="R7" s="695"/>
      <c r="S7" s="695"/>
      <c r="T7" s="695"/>
      <c r="U7" s="695"/>
      <c r="V7" s="695"/>
      <c r="W7" s="695"/>
      <c r="X7" s="695"/>
      <c r="Y7" s="695"/>
      <c r="Z7" s="695"/>
      <c r="AA7" s="695"/>
      <c r="AB7" s="695"/>
      <c r="AC7" s="696"/>
      <c r="AD7" s="420"/>
      <c r="AE7" s="420"/>
      <c r="AF7" s="439"/>
      <c r="AG7" s="439"/>
      <c r="AH7" s="430"/>
      <c r="AI7" s="430"/>
      <c r="AJ7" s="430"/>
      <c r="AK7" s="430"/>
      <c r="AL7" s="430"/>
      <c r="AM7" s="430"/>
      <c r="AN7" s="430"/>
      <c r="AO7" s="430"/>
      <c r="AP7" s="430"/>
      <c r="AQ7" s="430"/>
      <c r="AR7" s="430"/>
      <c r="AS7" s="430"/>
      <c r="AT7" s="430"/>
      <c r="AU7" s="430"/>
      <c r="AV7" s="430"/>
      <c r="AW7" s="430"/>
      <c r="AX7" s="430"/>
      <c r="AY7" s="430"/>
      <c r="AZ7" s="430"/>
      <c r="BA7" s="430"/>
      <c r="BB7" s="430"/>
      <c r="BC7" s="430"/>
    </row>
    <row r="8" spans="1:55" ht="51.75" customHeight="1" x14ac:dyDescent="0.2">
      <c r="A8" s="461" t="s">
        <v>360</v>
      </c>
      <c r="B8" s="648" t="s">
        <v>511</v>
      </c>
      <c r="C8" s="88"/>
      <c r="D8" s="528">
        <f>E8+F8+G8</f>
        <v>94482.214000000007</v>
      </c>
      <c r="E8" s="528">
        <f t="shared" ref="E8:F18" si="1">J8+O8+S8+W8+AA8</f>
        <v>78462.97</v>
      </c>
      <c r="F8" s="528">
        <f t="shared" si="1"/>
        <v>867.85</v>
      </c>
      <c r="G8" s="528">
        <f t="shared" ref="G8:G33" si="2">L8+Q8+U8+Y8+AC8</f>
        <v>15151.394</v>
      </c>
      <c r="H8" s="528"/>
      <c r="I8" s="528">
        <f t="shared" ref="I8:I19" si="3">J8+K8+L8</f>
        <v>85598.594000000012</v>
      </c>
      <c r="J8" s="528">
        <f t="shared" ref="J8" si="4">J9+J10+J11+J16+J17</f>
        <v>78462.97</v>
      </c>
      <c r="K8" s="528">
        <f>K9+K10+K16+K17</f>
        <v>867.85</v>
      </c>
      <c r="L8" s="528">
        <f>L9+L10+L16+L17</f>
        <v>6267.7739999999994</v>
      </c>
      <c r="M8" s="528"/>
      <c r="N8" s="528">
        <f t="shared" ref="N8:N19" si="5">O8+P8+Q8</f>
        <v>8883.6200000000008</v>
      </c>
      <c r="O8" s="528"/>
      <c r="P8" s="528"/>
      <c r="Q8" s="565">
        <f>Q9+Q10+Q16+Q17</f>
        <v>8883.6200000000008</v>
      </c>
      <c r="R8" s="565">
        <f t="shared" ref="R8:R19" si="6">S8+T8+U8</f>
        <v>0</v>
      </c>
      <c r="S8" s="565"/>
      <c r="T8" s="565"/>
      <c r="U8" s="565"/>
      <c r="V8" s="510">
        <f>W8+X8+Y8</f>
        <v>0</v>
      </c>
      <c r="W8" s="510"/>
      <c r="X8" s="510"/>
      <c r="Y8" s="510">
        <f>Y9+Y10</f>
        <v>0</v>
      </c>
      <c r="Z8" s="510">
        <f>AA8+AB8+AC8</f>
        <v>0</v>
      </c>
      <c r="AA8" s="510"/>
      <c r="AB8" s="510"/>
      <c r="AC8" s="510">
        <f>AC9+AC10</f>
        <v>0</v>
      </c>
      <c r="AD8" s="419"/>
      <c r="AE8" s="419"/>
      <c r="AF8" s="430"/>
      <c r="AG8" s="430"/>
      <c r="AH8" s="430"/>
      <c r="AI8" s="430"/>
      <c r="AJ8" s="430"/>
      <c r="AK8" s="430"/>
      <c r="AL8" s="430"/>
      <c r="AM8" s="430"/>
      <c r="AN8" s="430"/>
      <c r="AO8" s="430"/>
      <c r="AP8" s="430"/>
      <c r="AQ8" s="430"/>
      <c r="AR8" s="430"/>
      <c r="AS8" s="430"/>
      <c r="AT8" s="430"/>
      <c r="AU8" s="430"/>
      <c r="AV8" s="430"/>
      <c r="AW8" s="430"/>
      <c r="AX8" s="430"/>
      <c r="AY8" s="430"/>
      <c r="AZ8" s="430"/>
      <c r="BA8" s="430"/>
      <c r="BB8" s="430"/>
      <c r="BC8" s="430"/>
    </row>
    <row r="9" spans="1:55" ht="53.25" customHeight="1" x14ac:dyDescent="0.2">
      <c r="A9" s="448" t="s">
        <v>364</v>
      </c>
      <c r="B9" s="10" t="s">
        <v>387</v>
      </c>
      <c r="C9" s="562" t="s">
        <v>361</v>
      </c>
      <c r="D9" s="529">
        <f>E9+F9+G9</f>
        <v>0</v>
      </c>
      <c r="E9" s="529">
        <f t="shared" si="1"/>
        <v>0</v>
      </c>
      <c r="F9" s="529">
        <f t="shared" si="1"/>
        <v>0</v>
      </c>
      <c r="G9" s="529">
        <f>L9+Q9+U9+Y9+AC9</f>
        <v>0</v>
      </c>
      <c r="H9" s="529"/>
      <c r="I9" s="529">
        <f t="shared" si="3"/>
        <v>0</v>
      </c>
      <c r="J9" s="529"/>
      <c r="K9" s="529"/>
      <c r="L9" s="529">
        <f>10000-10000</f>
        <v>0</v>
      </c>
      <c r="M9" s="529"/>
      <c r="N9" s="529">
        <f t="shared" si="5"/>
        <v>0</v>
      </c>
      <c r="O9" s="529"/>
      <c r="P9" s="529"/>
      <c r="Q9" s="527"/>
      <c r="R9" s="527">
        <f t="shared" si="6"/>
        <v>0</v>
      </c>
      <c r="S9" s="527"/>
      <c r="T9" s="527"/>
      <c r="U9" s="527"/>
      <c r="V9" s="454">
        <f>W9+X9+Y9</f>
        <v>0</v>
      </c>
      <c r="W9" s="454"/>
      <c r="X9" s="454"/>
      <c r="Y9" s="454"/>
      <c r="Z9" s="454">
        <f>AA9+AB9+AC9</f>
        <v>0</v>
      </c>
      <c r="AA9" s="454"/>
      <c r="AB9" s="454"/>
      <c r="AC9" s="454"/>
      <c r="AD9" s="419"/>
      <c r="AE9" s="419"/>
      <c r="AF9" s="430"/>
      <c r="AG9" s="430"/>
      <c r="AH9" s="430"/>
      <c r="AI9" s="430"/>
      <c r="AJ9" s="430"/>
      <c r="AK9" s="430"/>
      <c r="AL9" s="430"/>
      <c r="AM9" s="430"/>
      <c r="AN9" s="430"/>
      <c r="AO9" s="430"/>
      <c r="AP9" s="430"/>
      <c r="AQ9" s="430"/>
      <c r="AR9" s="430"/>
      <c r="AS9" s="430"/>
      <c r="AT9" s="430"/>
      <c r="AU9" s="430"/>
      <c r="AV9" s="430"/>
      <c r="AW9" s="430"/>
      <c r="AX9" s="430"/>
      <c r="AY9" s="430"/>
      <c r="AZ9" s="430"/>
      <c r="BA9" s="430"/>
      <c r="BB9" s="430"/>
      <c r="BC9" s="430"/>
    </row>
    <row r="10" spans="1:55" ht="42" customHeight="1" x14ac:dyDescent="0.2">
      <c r="A10" s="448" t="s">
        <v>365</v>
      </c>
      <c r="B10" s="10" t="s">
        <v>513</v>
      </c>
      <c r="C10" s="562" t="s">
        <v>340</v>
      </c>
      <c r="D10" s="529">
        <f>E10+F10+G10</f>
        <v>4639.8739999999998</v>
      </c>
      <c r="E10" s="529">
        <f t="shared" si="1"/>
        <v>0</v>
      </c>
      <c r="F10" s="529">
        <f t="shared" si="1"/>
        <v>867.85</v>
      </c>
      <c r="G10" s="529">
        <f>L10+Q10+U10+Y10+AC10</f>
        <v>3772.0239999999999</v>
      </c>
      <c r="H10" s="529"/>
      <c r="I10" s="529">
        <f>J10+K10+L10</f>
        <v>4639.8739999999998</v>
      </c>
      <c r="J10" s="529"/>
      <c r="K10" s="529">
        <f>K11</f>
        <v>867.85</v>
      </c>
      <c r="L10" s="529">
        <f>L12+L13+L14+L15</f>
        <v>3772.0239999999999</v>
      </c>
      <c r="M10" s="529"/>
      <c r="N10" s="529">
        <f t="shared" si="5"/>
        <v>0</v>
      </c>
      <c r="O10" s="529"/>
      <c r="P10" s="529"/>
      <c r="Q10" s="527"/>
      <c r="R10" s="527">
        <f t="shared" si="6"/>
        <v>0</v>
      </c>
      <c r="S10" s="527"/>
      <c r="T10" s="527"/>
      <c r="U10" s="527"/>
      <c r="V10" s="454">
        <f>W10+X10+Y10</f>
        <v>0</v>
      </c>
      <c r="W10" s="454"/>
      <c r="X10" s="454"/>
      <c r="Y10" s="454"/>
      <c r="Z10" s="454">
        <f>AA10+AB10+AC10</f>
        <v>0</v>
      </c>
      <c r="AA10" s="454"/>
      <c r="AB10" s="454"/>
      <c r="AC10" s="454"/>
      <c r="AD10" s="419"/>
      <c r="AE10" s="419"/>
      <c r="AF10" s="458"/>
      <c r="AG10" s="458"/>
      <c r="AH10" s="458"/>
      <c r="AI10" s="430"/>
      <c r="AJ10" s="430"/>
      <c r="AK10" s="430"/>
      <c r="AL10" s="430"/>
      <c r="AM10" s="430"/>
      <c r="AN10" s="430"/>
      <c r="AO10" s="430"/>
      <c r="AP10" s="430"/>
      <c r="AQ10" s="430"/>
      <c r="AR10" s="430"/>
      <c r="AS10" s="430"/>
      <c r="AT10" s="430"/>
      <c r="AU10" s="430"/>
      <c r="AV10" s="430"/>
      <c r="AW10" s="430"/>
      <c r="AX10" s="430"/>
      <c r="AY10" s="430"/>
      <c r="AZ10" s="430"/>
      <c r="BA10" s="430"/>
      <c r="BB10" s="430"/>
      <c r="BC10" s="430"/>
    </row>
    <row r="11" spans="1:55" ht="37.5" customHeight="1" x14ac:dyDescent="0.2">
      <c r="A11" s="175" t="s">
        <v>510</v>
      </c>
      <c r="B11" s="632" t="s">
        <v>512</v>
      </c>
      <c r="C11" s="631" t="s">
        <v>224</v>
      </c>
      <c r="D11" s="529">
        <f>E11+F11+G11</f>
        <v>867.85</v>
      </c>
      <c r="E11" s="529">
        <f t="shared" si="1"/>
        <v>0</v>
      </c>
      <c r="F11" s="529">
        <f t="shared" si="1"/>
        <v>867.85</v>
      </c>
      <c r="G11" s="529">
        <f t="shared" si="2"/>
        <v>0</v>
      </c>
      <c r="H11" s="529"/>
      <c r="I11" s="529">
        <f t="shared" si="3"/>
        <v>867.85</v>
      </c>
      <c r="J11" s="529"/>
      <c r="K11" s="529">
        <v>867.85</v>
      </c>
      <c r="L11" s="529"/>
      <c r="M11" s="529"/>
      <c r="N11" s="529">
        <f t="shared" si="5"/>
        <v>0</v>
      </c>
      <c r="O11" s="529"/>
      <c r="P11" s="529"/>
      <c r="Q11" s="527"/>
      <c r="R11" s="527">
        <f t="shared" si="6"/>
        <v>0</v>
      </c>
      <c r="S11" s="527"/>
      <c r="T11" s="527"/>
      <c r="U11" s="527"/>
      <c r="V11" s="454"/>
      <c r="W11" s="454"/>
      <c r="X11" s="454"/>
      <c r="Y11" s="454"/>
      <c r="Z11" s="454"/>
      <c r="AA11" s="454"/>
      <c r="AB11" s="454"/>
      <c r="AC11" s="454"/>
      <c r="AD11" s="419"/>
      <c r="AE11" s="419"/>
      <c r="AF11" s="458"/>
      <c r="AG11" s="458"/>
      <c r="AH11" s="458"/>
      <c r="AI11" s="430"/>
      <c r="AJ11" s="430"/>
      <c r="AK11" s="430"/>
      <c r="AL11" s="430"/>
      <c r="AM11" s="430"/>
      <c r="AN11" s="430"/>
      <c r="AO11" s="430"/>
      <c r="AP11" s="430"/>
      <c r="AQ11" s="430"/>
      <c r="AR11" s="430"/>
      <c r="AS11" s="430"/>
      <c r="AT11" s="430"/>
      <c r="AU11" s="430"/>
      <c r="AV11" s="430"/>
      <c r="AW11" s="430"/>
      <c r="AX11" s="430"/>
      <c r="AY11" s="430"/>
      <c r="AZ11" s="430"/>
      <c r="BA11" s="430"/>
      <c r="BB11" s="430"/>
      <c r="BC11" s="430"/>
    </row>
    <row r="12" spans="1:55" ht="37.5" customHeight="1" x14ac:dyDescent="0.2">
      <c r="A12" s="175" t="s">
        <v>517</v>
      </c>
      <c r="B12" s="632" t="s">
        <v>532</v>
      </c>
      <c r="C12" s="631" t="s">
        <v>315</v>
      </c>
      <c r="D12" s="529">
        <f>G12</f>
        <v>2494.1239999999998</v>
      </c>
      <c r="E12" s="529"/>
      <c r="F12" s="529"/>
      <c r="G12" s="529">
        <f>L12</f>
        <v>2494.1239999999998</v>
      </c>
      <c r="H12" s="529"/>
      <c r="I12" s="529">
        <f>L12</f>
        <v>2494.1239999999998</v>
      </c>
      <c r="J12" s="529"/>
      <c r="K12" s="529"/>
      <c r="L12" s="529">
        <f>482.4+1611.724+400</f>
        <v>2494.1239999999998</v>
      </c>
      <c r="M12" s="529"/>
      <c r="N12" s="529">
        <f t="shared" si="5"/>
        <v>0</v>
      </c>
      <c r="O12" s="529"/>
      <c r="P12" s="529"/>
      <c r="Q12" s="527"/>
      <c r="R12" s="527">
        <f t="shared" si="6"/>
        <v>0</v>
      </c>
      <c r="S12" s="527"/>
      <c r="T12" s="527"/>
      <c r="U12" s="527"/>
      <c r="V12" s="454"/>
      <c r="W12" s="454"/>
      <c r="X12" s="454"/>
      <c r="Y12" s="454"/>
      <c r="Z12" s="454"/>
      <c r="AA12" s="454"/>
      <c r="AB12" s="454"/>
      <c r="AC12" s="454"/>
      <c r="AD12" s="419"/>
      <c r="AE12" s="419"/>
      <c r="AF12" s="458"/>
      <c r="AG12" s="458"/>
      <c r="AH12" s="458"/>
      <c r="AI12" s="430"/>
      <c r="AJ12" s="430"/>
      <c r="AK12" s="430"/>
      <c r="AL12" s="430"/>
      <c r="AM12" s="430"/>
      <c r="AN12" s="430"/>
      <c r="AO12" s="430"/>
      <c r="AP12" s="430"/>
      <c r="AQ12" s="430"/>
      <c r="AR12" s="430"/>
      <c r="AS12" s="430"/>
      <c r="AT12" s="430"/>
      <c r="AU12" s="430"/>
      <c r="AV12" s="430"/>
      <c r="AW12" s="430"/>
      <c r="AX12" s="430"/>
      <c r="AY12" s="430"/>
      <c r="AZ12" s="430"/>
      <c r="BA12" s="430"/>
      <c r="BB12" s="430"/>
      <c r="BC12" s="430"/>
    </row>
    <row r="13" spans="1:55" ht="37.5" customHeight="1" x14ac:dyDescent="0.2">
      <c r="A13" s="175" t="s">
        <v>516</v>
      </c>
      <c r="B13" s="632" t="s">
        <v>518</v>
      </c>
      <c r="C13" s="631" t="s">
        <v>331</v>
      </c>
      <c r="D13" s="529">
        <f>G13</f>
        <v>446.4</v>
      </c>
      <c r="E13" s="529"/>
      <c r="F13" s="529"/>
      <c r="G13" s="529">
        <f>L13</f>
        <v>446.4</v>
      </c>
      <c r="H13" s="529"/>
      <c r="I13" s="529">
        <f>L13</f>
        <v>446.4</v>
      </c>
      <c r="J13" s="529"/>
      <c r="K13" s="529"/>
      <c r="L13" s="529">
        <v>446.4</v>
      </c>
      <c r="M13" s="529"/>
      <c r="N13" s="529">
        <f t="shared" si="5"/>
        <v>0</v>
      </c>
      <c r="O13" s="529"/>
      <c r="P13" s="529"/>
      <c r="Q13" s="527"/>
      <c r="R13" s="527">
        <f t="shared" si="6"/>
        <v>0</v>
      </c>
      <c r="S13" s="527"/>
      <c r="T13" s="527"/>
      <c r="U13" s="527"/>
      <c r="V13" s="454"/>
      <c r="W13" s="454"/>
      <c r="X13" s="454"/>
      <c r="Y13" s="454"/>
      <c r="Z13" s="454"/>
      <c r="AA13" s="454"/>
      <c r="AB13" s="454"/>
      <c r="AC13" s="454"/>
      <c r="AD13" s="419"/>
      <c r="AE13" s="419"/>
      <c r="AF13" s="458"/>
      <c r="AG13" s="458"/>
      <c r="AH13" s="458"/>
      <c r="AI13" s="430"/>
      <c r="AJ13" s="430"/>
      <c r="AK13" s="430"/>
      <c r="AL13" s="430"/>
      <c r="AM13" s="430"/>
      <c r="AN13" s="430"/>
      <c r="AO13" s="430"/>
      <c r="AP13" s="430"/>
      <c r="AQ13" s="430"/>
      <c r="AR13" s="430"/>
      <c r="AS13" s="430"/>
      <c r="AT13" s="430"/>
      <c r="AU13" s="430"/>
      <c r="AV13" s="430"/>
      <c r="AW13" s="430"/>
      <c r="AX13" s="430"/>
      <c r="AY13" s="430"/>
      <c r="AZ13" s="430"/>
      <c r="BA13" s="430"/>
      <c r="BB13" s="430"/>
      <c r="BC13" s="430"/>
    </row>
    <row r="14" spans="1:55" ht="37.5" customHeight="1" x14ac:dyDescent="0.2">
      <c r="A14" s="175" t="s">
        <v>528</v>
      </c>
      <c r="B14" s="447" t="s">
        <v>526</v>
      </c>
      <c r="C14" s="557" t="s">
        <v>527</v>
      </c>
      <c r="D14" s="529">
        <f>G14</f>
        <v>0</v>
      </c>
      <c r="E14" s="529"/>
      <c r="F14" s="529"/>
      <c r="G14" s="529">
        <v>0</v>
      </c>
      <c r="H14" s="529"/>
      <c r="I14" s="529">
        <f>L14</f>
        <v>100</v>
      </c>
      <c r="J14" s="529"/>
      <c r="K14" s="529"/>
      <c r="L14" s="529">
        <v>100</v>
      </c>
      <c r="M14" s="529"/>
      <c r="N14" s="529">
        <f t="shared" si="5"/>
        <v>0</v>
      </c>
      <c r="O14" s="529"/>
      <c r="P14" s="529"/>
      <c r="Q14" s="527"/>
      <c r="R14" s="527">
        <f t="shared" si="6"/>
        <v>0</v>
      </c>
      <c r="S14" s="527"/>
      <c r="T14" s="527"/>
      <c r="U14" s="527"/>
      <c r="V14" s="454"/>
      <c r="W14" s="454"/>
      <c r="X14" s="454"/>
      <c r="Y14" s="454"/>
      <c r="Z14" s="454"/>
      <c r="AA14" s="454"/>
      <c r="AB14" s="454"/>
      <c r="AC14" s="454"/>
      <c r="AD14" s="419"/>
      <c r="AE14" s="419"/>
      <c r="AF14" s="458"/>
      <c r="AG14" s="458"/>
      <c r="AH14" s="458"/>
      <c r="AI14" s="430"/>
      <c r="AJ14" s="430"/>
      <c r="AK14" s="430"/>
      <c r="AL14" s="430"/>
      <c r="AM14" s="430"/>
      <c r="AN14" s="430"/>
      <c r="AO14" s="430"/>
      <c r="AP14" s="430"/>
      <c r="AQ14" s="430"/>
      <c r="AR14" s="430"/>
      <c r="AS14" s="430"/>
      <c r="AT14" s="430"/>
      <c r="AU14" s="430"/>
      <c r="AV14" s="430"/>
      <c r="AW14" s="430"/>
      <c r="AX14" s="430"/>
      <c r="AY14" s="430"/>
      <c r="AZ14" s="430"/>
      <c r="BA14" s="430"/>
      <c r="BB14" s="430"/>
      <c r="BC14" s="430"/>
    </row>
    <row r="15" spans="1:55" ht="37.5" customHeight="1" x14ac:dyDescent="0.2">
      <c r="A15" s="175" t="s">
        <v>539</v>
      </c>
      <c r="B15" s="447" t="s">
        <v>540</v>
      </c>
      <c r="C15" s="557" t="s">
        <v>224</v>
      </c>
      <c r="D15" s="529">
        <f>G15</f>
        <v>0</v>
      </c>
      <c r="E15" s="529"/>
      <c r="F15" s="529"/>
      <c r="G15" s="529">
        <v>0</v>
      </c>
      <c r="H15" s="529"/>
      <c r="I15" s="529">
        <f>L15</f>
        <v>731.5</v>
      </c>
      <c r="J15" s="529"/>
      <c r="K15" s="529"/>
      <c r="L15" s="529">
        <v>731.5</v>
      </c>
      <c r="M15" s="529"/>
      <c r="N15" s="529">
        <f t="shared" si="5"/>
        <v>0</v>
      </c>
      <c r="O15" s="529"/>
      <c r="P15" s="529"/>
      <c r="Q15" s="527"/>
      <c r="R15" s="527">
        <f t="shared" si="6"/>
        <v>0</v>
      </c>
      <c r="S15" s="527"/>
      <c r="T15" s="527"/>
      <c r="U15" s="527"/>
      <c r="V15" s="454"/>
      <c r="W15" s="454"/>
      <c r="X15" s="454"/>
      <c r="Y15" s="454"/>
      <c r="Z15" s="454"/>
      <c r="AA15" s="454"/>
      <c r="AB15" s="454"/>
      <c r="AC15" s="454"/>
      <c r="AD15" s="419"/>
      <c r="AE15" s="419"/>
      <c r="AF15" s="458"/>
      <c r="AG15" s="458"/>
      <c r="AH15" s="458"/>
      <c r="AI15" s="430"/>
      <c r="AJ15" s="430"/>
      <c r="AK15" s="430"/>
      <c r="AL15" s="430"/>
      <c r="AM15" s="430"/>
      <c r="AN15" s="430"/>
      <c r="AO15" s="430"/>
      <c r="AP15" s="430"/>
      <c r="AQ15" s="430"/>
      <c r="AR15" s="430"/>
      <c r="AS15" s="430"/>
      <c r="AT15" s="430"/>
      <c r="AU15" s="430"/>
      <c r="AV15" s="430"/>
      <c r="AW15" s="430"/>
      <c r="AX15" s="430"/>
      <c r="AY15" s="430"/>
      <c r="AZ15" s="430"/>
      <c r="BA15" s="430"/>
      <c r="BB15" s="430"/>
      <c r="BC15" s="430"/>
    </row>
    <row r="16" spans="1:55" ht="108.75" customHeight="1" x14ac:dyDescent="0.2">
      <c r="A16" s="563" t="s">
        <v>434</v>
      </c>
      <c r="B16" s="447" t="s">
        <v>436</v>
      </c>
      <c r="C16" s="557" t="s">
        <v>399</v>
      </c>
      <c r="D16" s="529">
        <f t="shared" ref="D16:D31" si="7">E16+F16+G16</f>
        <v>79947.990000000005</v>
      </c>
      <c r="E16" s="529">
        <f t="shared" si="1"/>
        <v>78462.97</v>
      </c>
      <c r="F16" s="529">
        <f t="shared" si="1"/>
        <v>0</v>
      </c>
      <c r="G16" s="529">
        <f t="shared" si="2"/>
        <v>1485.02</v>
      </c>
      <c r="H16" s="529"/>
      <c r="I16" s="529">
        <f t="shared" si="3"/>
        <v>79947.990000000005</v>
      </c>
      <c r="J16" s="529">
        <v>78462.97</v>
      </c>
      <c r="K16" s="529"/>
      <c r="L16" s="529">
        <v>1485.02</v>
      </c>
      <c r="M16" s="529"/>
      <c r="N16" s="529">
        <f t="shared" si="5"/>
        <v>0</v>
      </c>
      <c r="O16" s="529"/>
      <c r="P16" s="529"/>
      <c r="Q16" s="527"/>
      <c r="R16" s="527">
        <f t="shared" si="6"/>
        <v>0</v>
      </c>
      <c r="S16" s="527"/>
      <c r="T16" s="527"/>
      <c r="U16" s="527"/>
      <c r="V16" s="454"/>
      <c r="W16" s="454"/>
      <c r="X16" s="454"/>
      <c r="Y16" s="454"/>
      <c r="Z16" s="454"/>
      <c r="AA16" s="454"/>
      <c r="AB16" s="454"/>
      <c r="AC16" s="454"/>
      <c r="AD16" s="419"/>
      <c r="AE16" s="419"/>
      <c r="AF16" s="458"/>
      <c r="AG16" s="458"/>
      <c r="AH16" s="458"/>
      <c r="AI16" s="430"/>
      <c r="AJ16" s="430"/>
      <c r="AK16" s="430"/>
      <c r="AL16" s="430"/>
      <c r="AM16" s="430"/>
      <c r="AN16" s="430"/>
      <c r="AO16" s="430"/>
      <c r="AP16" s="430"/>
      <c r="AQ16" s="430"/>
      <c r="AR16" s="430"/>
      <c r="AS16" s="430"/>
      <c r="AT16" s="430"/>
      <c r="AU16" s="430"/>
      <c r="AV16" s="430"/>
      <c r="AW16" s="430"/>
      <c r="AX16" s="430"/>
      <c r="AY16" s="430"/>
      <c r="AZ16" s="430"/>
      <c r="BA16" s="430"/>
      <c r="BB16" s="430"/>
      <c r="BC16" s="430"/>
    </row>
    <row r="17" spans="1:55" ht="72" customHeight="1" x14ac:dyDescent="0.2">
      <c r="A17" s="563" t="s">
        <v>493</v>
      </c>
      <c r="B17" s="447" t="s">
        <v>502</v>
      </c>
      <c r="C17" s="557" t="s">
        <v>308</v>
      </c>
      <c r="D17" s="529">
        <f t="shared" si="7"/>
        <v>9894.35</v>
      </c>
      <c r="E17" s="529">
        <f t="shared" si="1"/>
        <v>0</v>
      </c>
      <c r="F17" s="529">
        <f t="shared" si="1"/>
        <v>0</v>
      </c>
      <c r="G17" s="529">
        <f t="shared" si="2"/>
        <v>9894.35</v>
      </c>
      <c r="H17" s="529"/>
      <c r="I17" s="529">
        <f t="shared" si="3"/>
        <v>1010.7299999999996</v>
      </c>
      <c r="J17" s="529"/>
      <c r="K17" s="529"/>
      <c r="L17" s="529">
        <f>10000-8073.27-916</f>
        <v>1010.7299999999996</v>
      </c>
      <c r="M17" s="529"/>
      <c r="N17" s="529">
        <f t="shared" si="5"/>
        <v>8883.6200000000008</v>
      </c>
      <c r="O17" s="529"/>
      <c r="P17" s="529"/>
      <c r="Q17" s="527">
        <v>8883.6200000000008</v>
      </c>
      <c r="R17" s="527">
        <f t="shared" si="6"/>
        <v>0</v>
      </c>
      <c r="S17" s="527"/>
      <c r="T17" s="527"/>
      <c r="U17" s="527"/>
      <c r="V17" s="454"/>
      <c r="W17" s="454"/>
      <c r="X17" s="454"/>
      <c r="Y17" s="454"/>
      <c r="Z17" s="454"/>
      <c r="AA17" s="454"/>
      <c r="AB17" s="454"/>
      <c r="AC17" s="454"/>
      <c r="AD17" s="419"/>
      <c r="AE17" s="419"/>
      <c r="AF17" s="458"/>
      <c r="AG17" s="458"/>
      <c r="AH17" s="458"/>
      <c r="AI17" s="430"/>
      <c r="AJ17" s="430"/>
      <c r="AK17" s="430"/>
      <c r="AL17" s="430"/>
      <c r="AM17" s="430"/>
      <c r="AN17" s="430"/>
      <c r="AO17" s="430"/>
      <c r="AP17" s="430"/>
      <c r="AQ17" s="430"/>
      <c r="AR17" s="430"/>
      <c r="AS17" s="430"/>
      <c r="AT17" s="430"/>
      <c r="AU17" s="430"/>
      <c r="AV17" s="430"/>
      <c r="AW17" s="430"/>
      <c r="AX17" s="430"/>
      <c r="AY17" s="430"/>
      <c r="AZ17" s="430"/>
      <c r="BA17" s="430"/>
      <c r="BB17" s="430"/>
      <c r="BC17" s="430"/>
    </row>
    <row r="18" spans="1:55" ht="62.25" customHeight="1" x14ac:dyDescent="0.2">
      <c r="A18" s="461" t="s">
        <v>362</v>
      </c>
      <c r="B18" s="463" t="s">
        <v>363</v>
      </c>
      <c r="C18" s="564"/>
      <c r="D18" s="528">
        <f t="shared" si="7"/>
        <v>45600.134999999995</v>
      </c>
      <c r="E18" s="528">
        <f t="shared" si="1"/>
        <v>0</v>
      </c>
      <c r="F18" s="528">
        <f t="shared" si="1"/>
        <v>0</v>
      </c>
      <c r="G18" s="528">
        <f t="shared" si="2"/>
        <v>45600.134999999995</v>
      </c>
      <c r="H18" s="528"/>
      <c r="I18" s="528">
        <f t="shared" si="3"/>
        <v>39472.574999999997</v>
      </c>
      <c r="J18" s="528">
        <f t="shared" ref="J18:K18" si="8">J19+J20+J21+J22</f>
        <v>0</v>
      </c>
      <c r="K18" s="528">
        <f t="shared" si="8"/>
        <v>0</v>
      </c>
      <c r="L18" s="528">
        <f>L19+L20+L21+L22</f>
        <v>39472.574999999997</v>
      </c>
      <c r="M18" s="528"/>
      <c r="N18" s="528">
        <f t="shared" si="5"/>
        <v>0</v>
      </c>
      <c r="O18" s="565">
        <f t="shared" ref="O18:P18" si="9">O19+O20+O21+O22</f>
        <v>0</v>
      </c>
      <c r="P18" s="565">
        <f t="shared" si="9"/>
        <v>0</v>
      </c>
      <c r="Q18" s="565">
        <f>Q19+Q20+Q21+Q22</f>
        <v>0</v>
      </c>
      <c r="R18" s="565">
        <f t="shared" si="6"/>
        <v>6127.56</v>
      </c>
      <c r="S18" s="565">
        <f t="shared" ref="S18:T18" si="10">S19+S20+S21</f>
        <v>0</v>
      </c>
      <c r="T18" s="565">
        <f t="shared" si="10"/>
        <v>0</v>
      </c>
      <c r="U18" s="565">
        <f>U19+U20+U21+U22</f>
        <v>6127.56</v>
      </c>
      <c r="V18" s="510">
        <f>W18+X18+Y18</f>
        <v>0</v>
      </c>
      <c r="W18" s="510">
        <f t="shared" ref="W18:X18" si="11">W19+W20+W21+W22</f>
        <v>0</v>
      </c>
      <c r="X18" s="510">
        <f t="shared" si="11"/>
        <v>0</v>
      </c>
      <c r="Y18" s="510">
        <f>Y19+Y20+Y21+Y22</f>
        <v>0</v>
      </c>
      <c r="Z18" s="510">
        <f>AA18+AB18+AC18</f>
        <v>0</v>
      </c>
      <c r="AA18" s="510">
        <f t="shared" ref="AA18:AB18" si="12">AA19+AA20+AA21+AA22</f>
        <v>0</v>
      </c>
      <c r="AB18" s="510">
        <f t="shared" si="12"/>
        <v>0</v>
      </c>
      <c r="AC18" s="510">
        <f>AC19+AC20+AC21+AC22</f>
        <v>0</v>
      </c>
      <c r="AD18" s="419"/>
      <c r="AE18" s="419"/>
      <c r="AF18" s="458"/>
      <c r="AG18" s="458"/>
      <c r="AH18" s="458"/>
      <c r="AI18" s="430"/>
      <c r="AJ18" s="430"/>
      <c r="AK18" s="430"/>
      <c r="AL18" s="430"/>
      <c r="AM18" s="430"/>
      <c r="AN18" s="430"/>
      <c r="AO18" s="430"/>
      <c r="AP18" s="430"/>
      <c r="AQ18" s="430"/>
      <c r="AR18" s="430"/>
      <c r="AS18" s="430"/>
      <c r="AT18" s="430"/>
      <c r="AU18" s="430"/>
      <c r="AV18" s="430"/>
      <c r="AW18" s="430"/>
      <c r="AX18" s="430"/>
      <c r="AY18" s="430"/>
      <c r="AZ18" s="430"/>
      <c r="BA18" s="430"/>
      <c r="BB18" s="430"/>
      <c r="BC18" s="430"/>
    </row>
    <row r="19" spans="1:55" ht="61.5" customHeight="1" x14ac:dyDescent="0.2">
      <c r="A19" s="448" t="s">
        <v>366</v>
      </c>
      <c r="B19" s="447" t="s">
        <v>370</v>
      </c>
      <c r="C19" s="562" t="s">
        <v>478</v>
      </c>
      <c r="D19" s="529">
        <f t="shared" si="7"/>
        <v>201.6</v>
      </c>
      <c r="E19" s="529">
        <f t="shared" ref="E19" si="13">J19+O19+S19+W19+AA19</f>
        <v>0</v>
      </c>
      <c r="F19" s="529">
        <f t="shared" ref="F19" si="14">K19+P19+T19+X19+AB19</f>
        <v>0</v>
      </c>
      <c r="G19" s="529">
        <f t="shared" ref="G19" si="15">L19+Q19+U19+Y19+AC19</f>
        <v>201.6</v>
      </c>
      <c r="H19" s="529"/>
      <c r="I19" s="529">
        <f t="shared" si="3"/>
        <v>201.6</v>
      </c>
      <c r="J19" s="529">
        <f t="shared" ref="J19:K19" si="16">J20+J21+J22+J23</f>
        <v>0</v>
      </c>
      <c r="K19" s="529">
        <f t="shared" si="16"/>
        <v>0</v>
      </c>
      <c r="L19" s="529">
        <v>201.6</v>
      </c>
      <c r="M19" s="529"/>
      <c r="N19" s="529">
        <f t="shared" si="5"/>
        <v>0</v>
      </c>
      <c r="O19" s="529"/>
      <c r="P19" s="529"/>
      <c r="Q19" s="527"/>
      <c r="R19" s="527">
        <f t="shared" si="6"/>
        <v>0</v>
      </c>
      <c r="S19" s="527"/>
      <c r="T19" s="527"/>
      <c r="U19" s="527"/>
      <c r="V19" s="454">
        <f>W19+X19+Y19</f>
        <v>0</v>
      </c>
      <c r="W19" s="454"/>
      <c r="X19" s="454"/>
      <c r="Y19" s="457"/>
      <c r="Z19" s="454">
        <f>AA19+AB19+AC19</f>
        <v>0</v>
      </c>
      <c r="AA19" s="454"/>
      <c r="AB19" s="454"/>
      <c r="AC19" s="454"/>
      <c r="AD19" s="419"/>
      <c r="AE19" s="419"/>
      <c r="AF19" s="458"/>
      <c r="AG19" s="458"/>
      <c r="AH19" s="458"/>
      <c r="AI19" s="430"/>
      <c r="AJ19" s="430"/>
      <c r="AK19" s="430"/>
      <c r="AL19" s="430"/>
      <c r="AM19" s="430"/>
      <c r="AN19" s="430"/>
      <c r="AO19" s="430"/>
      <c r="AP19" s="430"/>
      <c r="AQ19" s="430"/>
      <c r="AR19" s="430"/>
      <c r="AS19" s="430"/>
      <c r="AT19" s="430"/>
      <c r="AU19" s="430"/>
      <c r="AV19" s="430"/>
      <c r="AW19" s="430"/>
      <c r="AX19" s="430"/>
      <c r="AY19" s="430"/>
      <c r="AZ19" s="430"/>
      <c r="BA19" s="430"/>
      <c r="BB19" s="430"/>
      <c r="BC19" s="430"/>
    </row>
    <row r="20" spans="1:55" ht="57" customHeight="1" x14ac:dyDescent="0.2">
      <c r="A20" s="448" t="s">
        <v>367</v>
      </c>
      <c r="B20" s="447" t="s">
        <v>149</v>
      </c>
      <c r="C20" s="562" t="s">
        <v>478</v>
      </c>
      <c r="D20" s="527">
        <f t="shared" si="7"/>
        <v>23202.92</v>
      </c>
      <c r="E20" s="527">
        <f t="shared" ref="E20:F26" si="17">J20+O20+S20+W20+AA20</f>
        <v>0</v>
      </c>
      <c r="F20" s="527">
        <f t="shared" si="17"/>
        <v>0</v>
      </c>
      <c r="G20" s="527">
        <f t="shared" si="2"/>
        <v>23202.92</v>
      </c>
      <c r="H20" s="527"/>
      <c r="I20" s="527">
        <f t="shared" ref="I20:I22" si="18">J20+K20+L20</f>
        <v>23202.92</v>
      </c>
      <c r="J20" s="527"/>
      <c r="K20" s="527"/>
      <c r="L20" s="527">
        <f>18203.03+2184.82-64-150+3628.8-269.88-78.35-251.5</f>
        <v>23202.92</v>
      </c>
      <c r="M20" s="527"/>
      <c r="N20" s="527">
        <f t="shared" ref="N20:N22" si="19">O20+P20+Q20</f>
        <v>0</v>
      </c>
      <c r="O20" s="527"/>
      <c r="P20" s="527"/>
      <c r="Q20" s="527"/>
      <c r="R20" s="527">
        <f t="shared" ref="R20:R22" si="20">S20+T20+U20</f>
        <v>0</v>
      </c>
      <c r="S20" s="527"/>
      <c r="T20" s="527"/>
      <c r="U20" s="527"/>
      <c r="V20" s="454">
        <f t="shared" ref="V20:V22" si="21">W20+X20+Y20</f>
        <v>0</v>
      </c>
      <c r="W20" s="454"/>
      <c r="X20" s="454"/>
      <c r="Y20" s="457"/>
      <c r="Z20" s="454">
        <f t="shared" ref="Z20:Z22" si="22">AA20+AB20+AC20</f>
        <v>0</v>
      </c>
      <c r="AA20" s="454"/>
      <c r="AB20" s="454"/>
      <c r="AC20" s="454"/>
      <c r="AD20" s="419"/>
      <c r="AE20" s="419"/>
      <c r="AF20" s="458"/>
      <c r="AG20" s="458"/>
      <c r="AH20" s="458"/>
      <c r="AI20" s="430"/>
      <c r="AJ20" s="430"/>
      <c r="AK20" s="430"/>
      <c r="AL20" s="430"/>
      <c r="AM20" s="430"/>
      <c r="AN20" s="430"/>
      <c r="AO20" s="430"/>
      <c r="AP20" s="430"/>
      <c r="AQ20" s="430"/>
      <c r="AR20" s="430"/>
      <c r="AS20" s="430"/>
      <c r="AT20" s="430"/>
      <c r="AU20" s="430"/>
      <c r="AV20" s="430"/>
      <c r="AW20" s="430"/>
      <c r="AX20" s="430"/>
      <c r="AY20" s="430"/>
      <c r="AZ20" s="430"/>
      <c r="BA20" s="430"/>
      <c r="BB20" s="430"/>
      <c r="BC20" s="430"/>
    </row>
    <row r="21" spans="1:55" ht="55.5" customHeight="1" x14ac:dyDescent="0.2">
      <c r="A21" s="448" t="s">
        <v>368</v>
      </c>
      <c r="B21" s="447" t="s">
        <v>49</v>
      </c>
      <c r="C21" s="562" t="s">
        <v>478</v>
      </c>
      <c r="D21" s="527">
        <f t="shared" si="7"/>
        <v>12445.915000000001</v>
      </c>
      <c r="E21" s="527">
        <f t="shared" si="17"/>
        <v>0</v>
      </c>
      <c r="F21" s="527">
        <f t="shared" si="17"/>
        <v>0</v>
      </c>
      <c r="G21" s="527">
        <f t="shared" si="2"/>
        <v>12445.915000000001</v>
      </c>
      <c r="H21" s="527"/>
      <c r="I21" s="527">
        <f t="shared" si="18"/>
        <v>12445.915000000001</v>
      </c>
      <c r="J21" s="527"/>
      <c r="K21" s="527"/>
      <c r="L21" s="527">
        <f>5050.67+3257.155+290.27+1428+2419.82</f>
        <v>12445.915000000001</v>
      </c>
      <c r="M21" s="527"/>
      <c r="N21" s="527">
        <f t="shared" si="19"/>
        <v>0</v>
      </c>
      <c r="O21" s="527"/>
      <c r="P21" s="527"/>
      <c r="Q21" s="527">
        <v>0</v>
      </c>
      <c r="R21" s="527">
        <f t="shared" si="20"/>
        <v>0</v>
      </c>
      <c r="S21" s="527"/>
      <c r="T21" s="527"/>
      <c r="U21" s="527">
        <v>0</v>
      </c>
      <c r="V21" s="454">
        <f t="shared" si="21"/>
        <v>0</v>
      </c>
      <c r="W21" s="454"/>
      <c r="X21" s="454"/>
      <c r="Y21" s="457"/>
      <c r="Z21" s="454">
        <f t="shared" si="22"/>
        <v>0</v>
      </c>
      <c r="AA21" s="454"/>
      <c r="AB21" s="454"/>
      <c r="AC21" s="454"/>
      <c r="AD21" s="419"/>
      <c r="AE21" s="419"/>
      <c r="AF21" s="458"/>
      <c r="AG21" s="458"/>
      <c r="AH21" s="458"/>
      <c r="AI21" s="430"/>
      <c r="AJ21" s="430"/>
      <c r="AK21" s="430"/>
      <c r="AL21" s="430"/>
      <c r="AM21" s="430"/>
      <c r="AN21" s="430"/>
      <c r="AO21" s="430"/>
      <c r="AP21" s="430"/>
      <c r="AQ21" s="430"/>
      <c r="AR21" s="430"/>
      <c r="AS21" s="430"/>
      <c r="AT21" s="430"/>
      <c r="AU21" s="430"/>
      <c r="AV21" s="430"/>
      <c r="AW21" s="430"/>
      <c r="AX21" s="430"/>
      <c r="AY21" s="430"/>
      <c r="AZ21" s="430"/>
      <c r="BA21" s="430"/>
      <c r="BB21" s="430"/>
      <c r="BC21" s="430"/>
    </row>
    <row r="22" spans="1:55" ht="54" customHeight="1" x14ac:dyDescent="0.2">
      <c r="A22" s="448" t="s">
        <v>369</v>
      </c>
      <c r="B22" s="447" t="s">
        <v>371</v>
      </c>
      <c r="C22" s="562" t="s">
        <v>478</v>
      </c>
      <c r="D22" s="527">
        <f t="shared" si="7"/>
        <v>9749.7000000000007</v>
      </c>
      <c r="E22" s="527">
        <f t="shared" si="17"/>
        <v>0</v>
      </c>
      <c r="F22" s="527">
        <f t="shared" si="17"/>
        <v>0</v>
      </c>
      <c r="G22" s="527">
        <f t="shared" si="2"/>
        <v>9749.7000000000007</v>
      </c>
      <c r="H22" s="527"/>
      <c r="I22" s="527">
        <f t="shared" si="18"/>
        <v>3622.1399999999994</v>
      </c>
      <c r="J22" s="527"/>
      <c r="K22" s="527"/>
      <c r="L22" s="527">
        <f>1250+2952.14-1250+1250-580</f>
        <v>3622.1399999999994</v>
      </c>
      <c r="M22" s="527"/>
      <c r="N22" s="527">
        <f t="shared" si="19"/>
        <v>0</v>
      </c>
      <c r="O22" s="527"/>
      <c r="P22" s="527"/>
      <c r="Q22" s="527"/>
      <c r="R22" s="527">
        <f t="shared" si="20"/>
        <v>6127.56</v>
      </c>
      <c r="S22" s="527"/>
      <c r="T22" s="527"/>
      <c r="U22" s="527">
        <v>6127.56</v>
      </c>
      <c r="V22" s="454">
        <f t="shared" si="21"/>
        <v>0</v>
      </c>
      <c r="W22" s="454"/>
      <c r="X22" s="454"/>
      <c r="Y22" s="457"/>
      <c r="Z22" s="454">
        <f t="shared" si="22"/>
        <v>0</v>
      </c>
      <c r="AA22" s="454"/>
      <c r="AB22" s="454"/>
      <c r="AC22" s="454"/>
      <c r="AD22" s="419"/>
      <c r="AE22" s="419"/>
      <c r="AF22" s="458"/>
      <c r="AG22" s="458"/>
      <c r="AH22" s="458"/>
      <c r="AI22" s="430"/>
      <c r="AJ22" s="430"/>
      <c r="AK22" s="430"/>
      <c r="AL22" s="430"/>
      <c r="AM22" s="430"/>
      <c r="AN22" s="430"/>
      <c r="AO22" s="430"/>
      <c r="AP22" s="430"/>
      <c r="AQ22" s="430"/>
      <c r="AR22" s="430"/>
      <c r="AS22" s="430"/>
      <c r="AT22" s="430"/>
      <c r="AU22" s="430"/>
      <c r="AV22" s="430"/>
      <c r="AW22" s="430"/>
      <c r="AX22" s="430"/>
      <c r="AY22" s="430"/>
      <c r="AZ22" s="430"/>
      <c r="BA22" s="430"/>
      <c r="BB22" s="430"/>
      <c r="BC22" s="430"/>
    </row>
    <row r="23" spans="1:55" ht="59.25" customHeight="1" x14ac:dyDescent="0.2">
      <c r="A23" s="461" t="s">
        <v>372</v>
      </c>
      <c r="B23" s="463" t="s">
        <v>433</v>
      </c>
      <c r="C23" s="462"/>
      <c r="D23" s="565">
        <f t="shared" si="7"/>
        <v>5058.8559999999998</v>
      </c>
      <c r="E23" s="565">
        <f t="shared" si="17"/>
        <v>0</v>
      </c>
      <c r="F23" s="565">
        <f t="shared" si="17"/>
        <v>0</v>
      </c>
      <c r="G23" s="565">
        <f t="shared" si="2"/>
        <v>5058.8559999999998</v>
      </c>
      <c r="H23" s="565"/>
      <c r="I23" s="565">
        <f t="shared" ref="I23:I33" si="23">J23+K23+L23</f>
        <v>5058.8559999999998</v>
      </c>
      <c r="J23" s="565">
        <f t="shared" ref="J23:K23" si="24">J24+J25</f>
        <v>0</v>
      </c>
      <c r="K23" s="565">
        <f t="shared" si="24"/>
        <v>0</v>
      </c>
      <c r="L23" s="565">
        <f>L24+L25</f>
        <v>5058.8559999999998</v>
      </c>
      <c r="M23" s="565"/>
      <c r="N23" s="565">
        <f t="shared" ref="N23:N33" si="25">O23+P23+Q23</f>
        <v>0</v>
      </c>
      <c r="O23" s="565">
        <f t="shared" ref="O23:P23" si="26">O24+O25</f>
        <v>0</v>
      </c>
      <c r="P23" s="565">
        <f t="shared" si="26"/>
        <v>0</v>
      </c>
      <c r="Q23" s="565">
        <f>Q24+Q25</f>
        <v>0</v>
      </c>
      <c r="R23" s="565">
        <f t="shared" ref="R23:R33" si="27">S23+T23+U23</f>
        <v>0</v>
      </c>
      <c r="S23" s="565">
        <f t="shared" ref="S23:T23" si="28">S24+S25</f>
        <v>0</v>
      </c>
      <c r="T23" s="565">
        <f t="shared" si="28"/>
        <v>0</v>
      </c>
      <c r="U23" s="565">
        <f>U24+U25</f>
        <v>0</v>
      </c>
      <c r="V23" s="510">
        <f t="shared" ref="V23:V33" si="29">W23+X23+Y23</f>
        <v>0</v>
      </c>
      <c r="W23" s="510">
        <f t="shared" ref="W23:X23" si="30">W24+W25</f>
        <v>0</v>
      </c>
      <c r="X23" s="510">
        <f t="shared" si="30"/>
        <v>0</v>
      </c>
      <c r="Y23" s="510">
        <f>Y24+Y25</f>
        <v>0</v>
      </c>
      <c r="Z23" s="510">
        <f t="shared" ref="Z23:Z33" si="31">AA23+AB23+AC23</f>
        <v>0</v>
      </c>
      <c r="AA23" s="510">
        <f t="shared" ref="AA23:AB23" si="32">AA24+AA25</f>
        <v>0</v>
      </c>
      <c r="AB23" s="510">
        <f t="shared" si="32"/>
        <v>0</v>
      </c>
      <c r="AC23" s="510">
        <f>AC24+AC25</f>
        <v>0</v>
      </c>
      <c r="AD23" s="419"/>
      <c r="AE23" s="419"/>
      <c r="AF23" s="458"/>
      <c r="AG23" s="458"/>
      <c r="AH23" s="458"/>
      <c r="AI23" s="430"/>
      <c r="AJ23" s="430"/>
      <c r="AK23" s="430"/>
      <c r="AL23" s="430"/>
      <c r="AM23" s="430"/>
      <c r="AN23" s="430"/>
      <c r="AO23" s="430"/>
      <c r="AP23" s="430"/>
      <c r="AQ23" s="430"/>
      <c r="AR23" s="430"/>
      <c r="AS23" s="430"/>
      <c r="AT23" s="430"/>
      <c r="AU23" s="430"/>
      <c r="AV23" s="430"/>
      <c r="AW23" s="430"/>
      <c r="AX23" s="430"/>
      <c r="AY23" s="430"/>
      <c r="AZ23" s="430"/>
      <c r="BA23" s="430"/>
      <c r="BB23" s="430"/>
      <c r="BC23" s="430"/>
    </row>
    <row r="24" spans="1:55" ht="34.5" customHeight="1" x14ac:dyDescent="0.2">
      <c r="A24" s="448" t="s">
        <v>376</v>
      </c>
      <c r="B24" s="447" t="s">
        <v>373</v>
      </c>
      <c r="C24" s="10" t="s">
        <v>375</v>
      </c>
      <c r="D24" s="527">
        <f t="shared" si="7"/>
        <v>0</v>
      </c>
      <c r="E24" s="527">
        <f t="shared" si="17"/>
        <v>0</v>
      </c>
      <c r="F24" s="527">
        <f t="shared" si="17"/>
        <v>0</v>
      </c>
      <c r="G24" s="527">
        <f t="shared" si="2"/>
        <v>0</v>
      </c>
      <c r="H24" s="527"/>
      <c r="I24" s="527">
        <f t="shared" si="23"/>
        <v>0</v>
      </c>
      <c r="J24" s="527"/>
      <c r="K24" s="527"/>
      <c r="L24" s="527"/>
      <c r="M24" s="527"/>
      <c r="N24" s="527">
        <f t="shared" si="25"/>
        <v>0</v>
      </c>
      <c r="O24" s="527"/>
      <c r="P24" s="527"/>
      <c r="Q24" s="527"/>
      <c r="R24" s="527">
        <f t="shared" si="27"/>
        <v>0</v>
      </c>
      <c r="S24" s="527"/>
      <c r="T24" s="527"/>
      <c r="U24" s="527"/>
      <c r="V24" s="454">
        <f t="shared" si="29"/>
        <v>0</v>
      </c>
      <c r="W24" s="454"/>
      <c r="X24" s="454"/>
      <c r="Y24" s="457"/>
      <c r="Z24" s="454">
        <f t="shared" si="31"/>
        <v>0</v>
      </c>
      <c r="AA24" s="454"/>
      <c r="AB24" s="454"/>
      <c r="AC24" s="454"/>
      <c r="AD24" s="419"/>
      <c r="AE24" s="419"/>
      <c r="AF24" s="458"/>
      <c r="AG24" s="458"/>
      <c r="AH24" s="458"/>
      <c r="AI24" s="430"/>
      <c r="AJ24" s="430"/>
      <c r="AK24" s="430"/>
      <c r="AL24" s="430"/>
      <c r="AM24" s="430"/>
      <c r="AN24" s="430"/>
      <c r="AO24" s="430"/>
      <c r="AP24" s="430"/>
      <c r="AQ24" s="430"/>
      <c r="AR24" s="430"/>
      <c r="AS24" s="430"/>
      <c r="AT24" s="430"/>
      <c r="AU24" s="430"/>
      <c r="AV24" s="430"/>
      <c r="AW24" s="430"/>
      <c r="AX24" s="430"/>
      <c r="AY24" s="430"/>
      <c r="AZ24" s="430"/>
      <c r="BA24" s="430"/>
      <c r="BB24" s="430"/>
      <c r="BC24" s="430"/>
    </row>
    <row r="25" spans="1:55" ht="36" customHeight="1" x14ac:dyDescent="0.2">
      <c r="A25" s="448" t="s">
        <v>377</v>
      </c>
      <c r="B25" s="447" t="s">
        <v>374</v>
      </c>
      <c r="C25" s="10" t="s">
        <v>375</v>
      </c>
      <c r="D25" s="527">
        <f t="shared" si="7"/>
        <v>5058.8559999999998</v>
      </c>
      <c r="E25" s="527">
        <f t="shared" si="17"/>
        <v>0</v>
      </c>
      <c r="F25" s="527">
        <f t="shared" si="17"/>
        <v>0</v>
      </c>
      <c r="G25" s="527">
        <f t="shared" si="2"/>
        <v>5058.8559999999998</v>
      </c>
      <c r="H25" s="527"/>
      <c r="I25" s="527">
        <f t="shared" si="23"/>
        <v>5058.8559999999998</v>
      </c>
      <c r="J25" s="527"/>
      <c r="K25" s="527"/>
      <c r="L25" s="527">
        <f>136+4600-475.874+430+368.73</f>
        <v>5058.8559999999998</v>
      </c>
      <c r="M25" s="527"/>
      <c r="N25" s="527">
        <f t="shared" si="25"/>
        <v>0</v>
      </c>
      <c r="O25" s="527"/>
      <c r="P25" s="527"/>
      <c r="Q25" s="527"/>
      <c r="R25" s="527">
        <f t="shared" si="27"/>
        <v>0</v>
      </c>
      <c r="S25" s="527"/>
      <c r="T25" s="527"/>
      <c r="U25" s="527"/>
      <c r="V25" s="454">
        <f t="shared" si="29"/>
        <v>0</v>
      </c>
      <c r="W25" s="454"/>
      <c r="X25" s="454"/>
      <c r="Y25" s="457"/>
      <c r="Z25" s="454">
        <f t="shared" si="31"/>
        <v>0</v>
      </c>
      <c r="AA25" s="454"/>
      <c r="AB25" s="454"/>
      <c r="AC25" s="454"/>
      <c r="AD25" s="419"/>
      <c r="AE25" s="419"/>
      <c r="AF25" s="458"/>
      <c r="AG25" s="458"/>
      <c r="AH25" s="458"/>
      <c r="AI25" s="430"/>
      <c r="AJ25" s="430"/>
      <c r="AK25" s="430"/>
      <c r="AL25" s="430"/>
      <c r="AM25" s="430"/>
      <c r="AN25" s="430"/>
      <c r="AO25" s="430"/>
      <c r="AP25" s="430"/>
      <c r="AQ25" s="430"/>
      <c r="AR25" s="430"/>
      <c r="AS25" s="430"/>
      <c r="AT25" s="430"/>
      <c r="AU25" s="430"/>
      <c r="AV25" s="430"/>
      <c r="AW25" s="430"/>
      <c r="AX25" s="430"/>
      <c r="AY25" s="430"/>
      <c r="AZ25" s="430"/>
      <c r="BA25" s="430"/>
      <c r="BB25" s="430"/>
      <c r="BC25" s="430"/>
    </row>
    <row r="26" spans="1:55" ht="60" customHeight="1" x14ac:dyDescent="0.2">
      <c r="A26" s="461" t="s">
        <v>378</v>
      </c>
      <c r="B26" s="463" t="s">
        <v>479</v>
      </c>
      <c r="C26" s="10"/>
      <c r="D26" s="565">
        <f t="shared" si="7"/>
        <v>1050</v>
      </c>
      <c r="E26" s="565">
        <f t="shared" si="17"/>
        <v>0</v>
      </c>
      <c r="F26" s="565">
        <f t="shared" si="17"/>
        <v>0</v>
      </c>
      <c r="G26" s="565">
        <f t="shared" si="2"/>
        <v>1050</v>
      </c>
      <c r="H26" s="565"/>
      <c r="I26" s="565">
        <f t="shared" si="23"/>
        <v>650</v>
      </c>
      <c r="J26" s="565">
        <f>SUM(J27:J28)</f>
        <v>0</v>
      </c>
      <c r="K26" s="565">
        <f t="shared" ref="K26:R26" si="33">SUM(K27:K28)</f>
        <v>0</v>
      </c>
      <c r="L26" s="565">
        <f t="shared" si="33"/>
        <v>650</v>
      </c>
      <c r="M26" s="565"/>
      <c r="N26" s="565">
        <f t="shared" si="33"/>
        <v>0</v>
      </c>
      <c r="O26" s="565">
        <f t="shared" ref="O26:P26" si="34">O27+O28</f>
        <v>0</v>
      </c>
      <c r="P26" s="565">
        <f t="shared" si="34"/>
        <v>0</v>
      </c>
      <c r="Q26" s="565">
        <f>Q27+Q28</f>
        <v>0</v>
      </c>
      <c r="R26" s="565">
        <f t="shared" si="33"/>
        <v>400</v>
      </c>
      <c r="S26" s="565">
        <f t="shared" ref="S26:T26" si="35">S27+S28</f>
        <v>0</v>
      </c>
      <c r="T26" s="565">
        <f t="shared" si="35"/>
        <v>0</v>
      </c>
      <c r="U26" s="565">
        <f>U27+U28</f>
        <v>400</v>
      </c>
      <c r="V26" s="510">
        <f t="shared" si="29"/>
        <v>0</v>
      </c>
      <c r="W26" s="510"/>
      <c r="X26" s="510"/>
      <c r="Y26" s="510"/>
      <c r="Z26" s="510">
        <f t="shared" si="31"/>
        <v>0</v>
      </c>
      <c r="AA26" s="510"/>
      <c r="AB26" s="510"/>
      <c r="AC26" s="510"/>
      <c r="AD26" s="419"/>
      <c r="AE26" s="419"/>
      <c r="AF26" s="458"/>
      <c r="AG26" s="458"/>
      <c r="AH26" s="458"/>
      <c r="AI26" s="430"/>
      <c r="AJ26" s="430"/>
      <c r="AK26" s="430"/>
      <c r="AL26" s="430"/>
      <c r="AM26" s="430"/>
      <c r="AN26" s="430"/>
      <c r="AO26" s="430"/>
      <c r="AP26" s="430"/>
      <c r="AQ26" s="430"/>
      <c r="AR26" s="430"/>
      <c r="AS26" s="430"/>
      <c r="AT26" s="430"/>
      <c r="AU26" s="430"/>
      <c r="AV26" s="430"/>
      <c r="AW26" s="430"/>
      <c r="AX26" s="430"/>
      <c r="AY26" s="430"/>
      <c r="AZ26" s="430"/>
      <c r="BA26" s="430"/>
      <c r="BB26" s="430"/>
      <c r="BC26" s="430"/>
    </row>
    <row r="27" spans="1:55" ht="54" customHeight="1" x14ac:dyDescent="0.2">
      <c r="A27" s="448" t="s">
        <v>487</v>
      </c>
      <c r="B27" s="447" t="s">
        <v>480</v>
      </c>
      <c r="C27" s="562" t="s">
        <v>478</v>
      </c>
      <c r="D27" s="527">
        <f t="shared" si="7"/>
        <v>90</v>
      </c>
      <c r="E27" s="527">
        <f t="shared" ref="E27" si="36">J27+O27+S27+W27+AA27</f>
        <v>0</v>
      </c>
      <c r="F27" s="527">
        <f t="shared" ref="F27" si="37">K27+P27+T27+X27+AB27</f>
        <v>0</v>
      </c>
      <c r="G27" s="527">
        <f t="shared" ref="G27" si="38">L27+Q27+U27+Y27+AC27</f>
        <v>90</v>
      </c>
      <c r="H27" s="527"/>
      <c r="I27" s="527">
        <f t="shared" ref="I27" si="39">J27+K27+L27</f>
        <v>90</v>
      </c>
      <c r="J27" s="527"/>
      <c r="K27" s="527"/>
      <c r="L27" s="527">
        <v>90</v>
      </c>
      <c r="M27" s="527"/>
      <c r="N27" s="527">
        <f t="shared" ref="N27" si="40">O27+P27+Q27</f>
        <v>0</v>
      </c>
      <c r="O27" s="527"/>
      <c r="P27" s="527"/>
      <c r="Q27" s="527">
        <v>0</v>
      </c>
      <c r="R27" s="566">
        <f t="shared" ref="R27:R28" si="41">S27+T27+U27</f>
        <v>0</v>
      </c>
      <c r="S27" s="566"/>
      <c r="T27" s="566"/>
      <c r="U27" s="527">
        <v>0</v>
      </c>
      <c r="V27" s="538"/>
      <c r="W27" s="538"/>
      <c r="X27" s="538"/>
      <c r="Y27" s="539"/>
      <c r="Z27" s="538"/>
      <c r="AA27" s="538"/>
      <c r="AB27" s="538"/>
      <c r="AC27" s="538"/>
      <c r="AD27" s="540"/>
      <c r="AE27" s="540"/>
      <c r="AF27" s="458"/>
      <c r="AG27" s="458"/>
      <c r="AH27" s="458"/>
      <c r="AI27" s="430"/>
      <c r="AJ27" s="430"/>
      <c r="AK27" s="430"/>
      <c r="AL27" s="430"/>
      <c r="AM27" s="430"/>
      <c r="AN27" s="430"/>
      <c r="AO27" s="430"/>
      <c r="AP27" s="430"/>
      <c r="AQ27" s="430"/>
      <c r="AR27" s="430"/>
      <c r="AS27" s="430"/>
      <c r="AT27" s="430"/>
      <c r="AU27" s="430"/>
      <c r="AV27" s="430"/>
      <c r="AW27" s="430"/>
      <c r="AX27" s="430"/>
      <c r="AY27" s="430"/>
      <c r="AZ27" s="430"/>
      <c r="BA27" s="430"/>
      <c r="BB27" s="430"/>
      <c r="BC27" s="430"/>
    </row>
    <row r="28" spans="1:55" ht="55.5" customHeight="1" x14ac:dyDescent="0.2">
      <c r="A28" s="448" t="s">
        <v>488</v>
      </c>
      <c r="B28" s="447" t="s">
        <v>481</v>
      </c>
      <c r="C28" s="562" t="s">
        <v>478</v>
      </c>
      <c r="D28" s="527">
        <f t="shared" si="7"/>
        <v>960</v>
      </c>
      <c r="E28" s="527">
        <f t="shared" ref="E28" si="42">J28+O28+S28+W28+AA28</f>
        <v>0</v>
      </c>
      <c r="F28" s="527">
        <f t="shared" ref="F28" si="43">K28+P28+T28+X28+AB28</f>
        <v>0</v>
      </c>
      <c r="G28" s="527">
        <f t="shared" ref="G28" si="44">L28+Q28+U28+Y28+AC28</f>
        <v>960</v>
      </c>
      <c r="H28" s="527"/>
      <c r="I28" s="527">
        <f t="shared" ref="I28" si="45">J28+K28+L28</f>
        <v>560</v>
      </c>
      <c r="J28" s="527"/>
      <c r="K28" s="527"/>
      <c r="L28" s="527">
        <f>400+100+150-90</f>
        <v>560</v>
      </c>
      <c r="M28" s="527"/>
      <c r="N28" s="527">
        <f t="shared" ref="N28" si="46">O28+P28+Q28</f>
        <v>0</v>
      </c>
      <c r="O28" s="527"/>
      <c r="P28" s="527"/>
      <c r="Q28" s="527">
        <v>0</v>
      </c>
      <c r="R28" s="566">
        <f t="shared" si="41"/>
        <v>400</v>
      </c>
      <c r="S28" s="566"/>
      <c r="T28" s="566"/>
      <c r="U28" s="527">
        <v>400</v>
      </c>
      <c r="V28" s="538"/>
      <c r="W28" s="538"/>
      <c r="X28" s="538"/>
      <c r="Y28" s="539"/>
      <c r="Z28" s="538"/>
      <c r="AA28" s="538"/>
      <c r="AB28" s="538"/>
      <c r="AC28" s="538"/>
      <c r="AD28" s="540"/>
      <c r="AE28" s="540"/>
      <c r="AF28" s="458"/>
      <c r="AG28" s="458"/>
      <c r="AH28" s="458"/>
      <c r="AI28" s="430"/>
      <c r="AJ28" s="430"/>
      <c r="AK28" s="430"/>
      <c r="AL28" s="430"/>
      <c r="AM28" s="430"/>
      <c r="AN28" s="430"/>
      <c r="AO28" s="430"/>
      <c r="AP28" s="430"/>
      <c r="AQ28" s="430"/>
      <c r="AR28" s="430"/>
      <c r="AS28" s="430"/>
      <c r="AT28" s="430"/>
      <c r="AU28" s="430"/>
      <c r="AV28" s="430"/>
      <c r="AW28" s="430"/>
      <c r="AX28" s="430"/>
      <c r="AY28" s="430"/>
      <c r="AZ28" s="430"/>
      <c r="BA28" s="430"/>
      <c r="BB28" s="430"/>
      <c r="BC28" s="430"/>
    </row>
    <row r="29" spans="1:55" ht="55.5" customHeight="1" x14ac:dyDescent="0.2">
      <c r="A29" s="461" t="s">
        <v>379</v>
      </c>
      <c r="B29" s="463" t="s">
        <v>380</v>
      </c>
      <c r="C29" s="562" t="s">
        <v>478</v>
      </c>
      <c r="D29" s="527">
        <f t="shared" si="7"/>
        <v>288.3</v>
      </c>
      <c r="E29" s="527">
        <f>J29+O29+S29+W29+AA29</f>
        <v>0</v>
      </c>
      <c r="F29" s="527">
        <f>K29+P29+T29+X29+AB29</f>
        <v>0</v>
      </c>
      <c r="G29" s="527">
        <f t="shared" si="2"/>
        <v>288.3</v>
      </c>
      <c r="H29" s="527"/>
      <c r="I29" s="527">
        <f t="shared" si="23"/>
        <v>288.3</v>
      </c>
      <c r="J29" s="527"/>
      <c r="K29" s="527"/>
      <c r="L29" s="527">
        <v>288.3</v>
      </c>
      <c r="M29" s="527"/>
      <c r="N29" s="527">
        <f t="shared" si="25"/>
        <v>0</v>
      </c>
      <c r="O29" s="527"/>
      <c r="P29" s="527"/>
      <c r="Q29" s="527"/>
      <c r="R29" s="527">
        <f t="shared" si="27"/>
        <v>0</v>
      </c>
      <c r="S29" s="527"/>
      <c r="T29" s="527"/>
      <c r="U29" s="527"/>
      <c r="V29" s="510">
        <f t="shared" si="29"/>
        <v>0</v>
      </c>
      <c r="W29" s="510"/>
      <c r="X29" s="510"/>
      <c r="Y29" s="511"/>
      <c r="Z29" s="510">
        <f t="shared" si="31"/>
        <v>0</v>
      </c>
      <c r="AA29" s="510"/>
      <c r="AB29" s="510"/>
      <c r="AC29" s="510"/>
      <c r="AD29" s="419"/>
      <c r="AE29" s="419"/>
      <c r="AF29" s="458"/>
      <c r="AG29" s="458"/>
      <c r="AH29" s="458"/>
      <c r="AI29" s="430"/>
      <c r="AJ29" s="430"/>
      <c r="AK29" s="430"/>
      <c r="AL29" s="430"/>
      <c r="AM29" s="430"/>
      <c r="AN29" s="430"/>
      <c r="AO29" s="430"/>
      <c r="AP29" s="430"/>
      <c r="AQ29" s="430"/>
      <c r="AR29" s="430"/>
      <c r="AS29" s="430"/>
      <c r="AT29" s="430"/>
      <c r="AU29" s="430"/>
      <c r="AV29" s="430"/>
      <c r="AW29" s="430"/>
      <c r="AX29" s="430"/>
      <c r="AY29" s="430"/>
      <c r="AZ29" s="430"/>
      <c r="BA29" s="430"/>
      <c r="BB29" s="430"/>
      <c r="BC29" s="430"/>
    </row>
    <row r="30" spans="1:55" ht="39" customHeight="1" x14ac:dyDescent="0.2">
      <c r="A30" s="461" t="s">
        <v>507</v>
      </c>
      <c r="B30" s="615" t="s">
        <v>514</v>
      </c>
      <c r="C30" s="616" t="s">
        <v>182</v>
      </c>
      <c r="D30" s="527">
        <f t="shared" si="7"/>
        <v>434.78</v>
      </c>
      <c r="E30" s="527">
        <f>J30+O30+S30+W30+AA30</f>
        <v>0</v>
      </c>
      <c r="F30" s="527">
        <f>K30+P30+T30+X30+AB30</f>
        <v>0</v>
      </c>
      <c r="G30" s="527">
        <f t="shared" si="2"/>
        <v>434.78</v>
      </c>
      <c r="H30" s="527"/>
      <c r="I30" s="527">
        <f t="shared" si="23"/>
        <v>434.78</v>
      </c>
      <c r="J30" s="527"/>
      <c r="K30" s="527"/>
      <c r="L30" s="527">
        <f>364+70.78</f>
        <v>434.78</v>
      </c>
      <c r="M30" s="527"/>
      <c r="N30" s="527">
        <f t="shared" si="25"/>
        <v>0</v>
      </c>
      <c r="O30" s="527"/>
      <c r="P30" s="527"/>
      <c r="Q30" s="527"/>
      <c r="R30" s="527">
        <f t="shared" si="27"/>
        <v>0</v>
      </c>
      <c r="S30" s="527"/>
      <c r="T30" s="527"/>
      <c r="U30" s="527"/>
      <c r="V30" s="510"/>
      <c r="W30" s="510"/>
      <c r="X30" s="510"/>
      <c r="Y30" s="511"/>
      <c r="Z30" s="510"/>
      <c r="AA30" s="510"/>
      <c r="AB30" s="510"/>
      <c r="AC30" s="510"/>
      <c r="AD30" s="419"/>
      <c r="AE30" s="419"/>
      <c r="AF30" s="458"/>
      <c r="AG30" s="458"/>
      <c r="AH30" s="458"/>
      <c r="AI30" s="430"/>
      <c r="AJ30" s="430"/>
      <c r="AK30" s="430"/>
      <c r="AL30" s="430"/>
      <c r="AM30" s="430"/>
      <c r="AN30" s="430"/>
      <c r="AO30" s="430"/>
      <c r="AP30" s="430"/>
      <c r="AQ30" s="430"/>
      <c r="AR30" s="430"/>
      <c r="AS30" s="430"/>
      <c r="AT30" s="430"/>
      <c r="AU30" s="430"/>
      <c r="AV30" s="430"/>
      <c r="AW30" s="430"/>
      <c r="AX30" s="430"/>
      <c r="AY30" s="430"/>
      <c r="AZ30" s="430"/>
      <c r="BA30" s="430"/>
      <c r="BB30" s="430"/>
      <c r="BC30" s="430"/>
    </row>
    <row r="31" spans="1:55" ht="39" customHeight="1" x14ac:dyDescent="0.2">
      <c r="A31" s="461" t="s">
        <v>519</v>
      </c>
      <c r="B31" s="629" t="s">
        <v>520</v>
      </c>
      <c r="C31" s="635" t="s">
        <v>478</v>
      </c>
      <c r="D31" s="527">
        <f t="shared" si="7"/>
        <v>3788.3249999999998</v>
      </c>
      <c r="E31" s="527"/>
      <c r="F31" s="527">
        <f t="shared" ref="F31:F32" si="47">K31+P31+T31+X31+AB31</f>
        <v>0</v>
      </c>
      <c r="G31" s="527">
        <f t="shared" si="2"/>
        <v>3788.3249999999998</v>
      </c>
      <c r="H31" s="527"/>
      <c r="I31" s="527">
        <f t="shared" si="23"/>
        <v>3788.3249999999998</v>
      </c>
      <c r="J31" s="527"/>
      <c r="K31" s="527"/>
      <c r="L31" s="527">
        <f>3482.081+475.874-169.63</f>
        <v>3788.3249999999998</v>
      </c>
      <c r="M31" s="527"/>
      <c r="N31" s="527">
        <f t="shared" si="25"/>
        <v>0</v>
      </c>
      <c r="O31" s="527"/>
      <c r="P31" s="527"/>
      <c r="Q31" s="527"/>
      <c r="R31" s="527">
        <f t="shared" si="27"/>
        <v>0</v>
      </c>
      <c r="S31" s="527"/>
      <c r="T31" s="527"/>
      <c r="U31" s="527"/>
      <c r="V31" s="620"/>
      <c r="W31" s="620"/>
      <c r="X31" s="620"/>
      <c r="Y31" s="621"/>
      <c r="Z31" s="620"/>
      <c r="AA31" s="620"/>
      <c r="AB31" s="620"/>
      <c r="AC31" s="620"/>
      <c r="AD31" s="419"/>
      <c r="AE31" s="419"/>
      <c r="AF31" s="458"/>
      <c r="AG31" s="458"/>
      <c r="AH31" s="458"/>
      <c r="AI31" s="430"/>
      <c r="AJ31" s="430"/>
      <c r="AK31" s="430"/>
      <c r="AL31" s="430"/>
      <c r="AM31" s="430"/>
      <c r="AN31" s="430"/>
      <c r="AO31" s="430"/>
      <c r="AP31" s="430"/>
      <c r="AQ31" s="430"/>
      <c r="AR31" s="430"/>
      <c r="AS31" s="430"/>
      <c r="AT31" s="430"/>
      <c r="AU31" s="430"/>
      <c r="AV31" s="430"/>
      <c r="AW31" s="430"/>
      <c r="AX31" s="430"/>
      <c r="AY31" s="430"/>
      <c r="AZ31" s="430"/>
      <c r="BA31" s="430"/>
      <c r="BB31" s="430"/>
      <c r="BC31" s="430"/>
    </row>
    <row r="32" spans="1:55" ht="39" customHeight="1" x14ac:dyDescent="0.2">
      <c r="A32" s="461" t="s">
        <v>523</v>
      </c>
      <c r="B32" s="463" t="s">
        <v>521</v>
      </c>
      <c r="C32" s="10" t="s">
        <v>340</v>
      </c>
      <c r="D32" s="527">
        <f>E32+F32+G32+H32</f>
        <v>3000</v>
      </c>
      <c r="E32" s="527"/>
      <c r="F32" s="527">
        <f t="shared" si="47"/>
        <v>2000</v>
      </c>
      <c r="G32" s="527">
        <f>L32+Q32+U32+Y32+AC32</f>
        <v>309.39999999999998</v>
      </c>
      <c r="H32" s="527">
        <f>M32</f>
        <v>690.6</v>
      </c>
      <c r="I32" s="527">
        <f>J32+K32+L32+M32</f>
        <v>3000</v>
      </c>
      <c r="J32" s="527"/>
      <c r="K32" s="454">
        <v>2000</v>
      </c>
      <c r="L32" s="527">
        <v>309.39999999999998</v>
      </c>
      <c r="M32" s="527">
        <v>690.6</v>
      </c>
      <c r="N32" s="527">
        <f t="shared" si="25"/>
        <v>0</v>
      </c>
      <c r="O32" s="527"/>
      <c r="P32" s="527"/>
      <c r="Q32" s="527"/>
      <c r="R32" s="527">
        <f t="shared" si="27"/>
        <v>0</v>
      </c>
      <c r="S32" s="527"/>
      <c r="T32" s="527"/>
      <c r="U32" s="527"/>
      <c r="V32" s="620"/>
      <c r="W32" s="620"/>
      <c r="X32" s="620"/>
      <c r="Y32" s="621"/>
      <c r="Z32" s="620"/>
      <c r="AA32" s="620"/>
      <c r="AB32" s="620"/>
      <c r="AC32" s="620"/>
      <c r="AD32" s="419"/>
      <c r="AE32" s="419"/>
      <c r="AF32" s="458"/>
      <c r="AG32" s="458"/>
      <c r="AH32" s="458"/>
      <c r="AI32" s="430"/>
      <c r="AJ32" s="430"/>
      <c r="AK32" s="430"/>
      <c r="AL32" s="430"/>
      <c r="AM32" s="430"/>
      <c r="AN32" s="430"/>
      <c r="AO32" s="430"/>
      <c r="AP32" s="430"/>
      <c r="AQ32" s="430"/>
      <c r="AR32" s="430"/>
      <c r="AS32" s="430"/>
      <c r="AT32" s="430"/>
      <c r="AU32" s="430"/>
      <c r="AV32" s="430"/>
      <c r="AW32" s="430"/>
      <c r="AX32" s="430"/>
      <c r="AY32" s="430"/>
      <c r="AZ32" s="430"/>
      <c r="BA32" s="430"/>
      <c r="BB32" s="430"/>
      <c r="BC32" s="430"/>
    </row>
    <row r="33" spans="1:55" ht="38.25" x14ac:dyDescent="0.2">
      <c r="A33" s="461" t="s">
        <v>381</v>
      </c>
      <c r="B33" s="629" t="s">
        <v>462</v>
      </c>
      <c r="C33" s="13" t="s">
        <v>332</v>
      </c>
      <c r="D33" s="527">
        <f>E33+F33+G33</f>
        <v>0</v>
      </c>
      <c r="E33" s="527">
        <f>J33+O33+S33+W33+AA33</f>
        <v>0</v>
      </c>
      <c r="F33" s="527">
        <f>K33+P33+T33+X33+AB33</f>
        <v>0</v>
      </c>
      <c r="G33" s="527">
        <f t="shared" si="2"/>
        <v>0</v>
      </c>
      <c r="H33" s="527"/>
      <c r="I33" s="527">
        <f t="shared" si="23"/>
        <v>0</v>
      </c>
      <c r="J33" s="527"/>
      <c r="K33" s="527"/>
      <c r="L33" s="527"/>
      <c r="M33" s="527"/>
      <c r="N33" s="527">
        <f t="shared" si="25"/>
        <v>0</v>
      </c>
      <c r="O33" s="527"/>
      <c r="P33" s="527"/>
      <c r="Q33" s="527"/>
      <c r="R33" s="527">
        <f t="shared" si="27"/>
        <v>0</v>
      </c>
      <c r="S33" s="527"/>
      <c r="T33" s="527"/>
      <c r="U33" s="527"/>
      <c r="V33" s="620">
        <f t="shared" si="29"/>
        <v>0</v>
      </c>
      <c r="W33" s="620"/>
      <c r="X33" s="620"/>
      <c r="Y33" s="621"/>
      <c r="Z33" s="620">
        <f t="shared" si="31"/>
        <v>0</v>
      </c>
      <c r="AA33" s="620"/>
      <c r="AB33" s="620"/>
      <c r="AC33" s="620"/>
      <c r="AD33" s="419"/>
      <c r="AE33" s="419"/>
      <c r="AF33" s="458"/>
      <c r="AG33" s="458"/>
      <c r="AH33" s="458"/>
      <c r="AI33" s="430"/>
      <c r="AJ33" s="430"/>
      <c r="AK33" s="430"/>
      <c r="AL33" s="430"/>
      <c r="AM33" s="430"/>
      <c r="AN33" s="430"/>
      <c r="AO33" s="430"/>
      <c r="AP33" s="430"/>
      <c r="AQ33" s="430"/>
      <c r="AR33" s="430"/>
      <c r="AS33" s="430"/>
      <c r="AT33" s="430"/>
      <c r="AU33" s="430"/>
      <c r="AV33" s="430"/>
      <c r="AW33" s="430"/>
      <c r="AX33" s="430"/>
      <c r="AY33" s="430"/>
      <c r="AZ33" s="430"/>
      <c r="BA33" s="430"/>
      <c r="BB33" s="430"/>
      <c r="BC33" s="430"/>
    </row>
    <row r="34" spans="1:55" ht="36.75" customHeight="1" x14ac:dyDescent="0.2">
      <c r="A34" s="622"/>
      <c r="B34" s="430"/>
      <c r="C34" s="430"/>
      <c r="D34" s="623"/>
      <c r="E34" s="623"/>
      <c r="F34" s="623"/>
      <c r="G34" s="623"/>
      <c r="H34" s="623"/>
      <c r="I34" s="623"/>
      <c r="J34" s="624"/>
      <c r="K34" s="624"/>
      <c r="L34" s="625"/>
      <c r="M34" s="625"/>
      <c r="N34" s="623"/>
      <c r="O34" s="626"/>
      <c r="P34" s="626"/>
      <c r="Q34" s="626"/>
      <c r="R34" s="623"/>
      <c r="S34" s="627"/>
      <c r="T34" s="627"/>
      <c r="U34" s="627"/>
      <c r="V34" s="628"/>
      <c r="W34" s="628"/>
      <c r="X34" s="628"/>
      <c r="Y34" s="628"/>
      <c r="Z34" s="430"/>
      <c r="AA34" s="430"/>
      <c r="AB34" s="430"/>
      <c r="AC34" s="430"/>
      <c r="AD34" s="430"/>
      <c r="AE34" s="430"/>
      <c r="AF34" s="430"/>
    </row>
    <row r="48" spans="1:55" x14ac:dyDescent="0.2">
      <c r="A48" s="65"/>
      <c r="B48" s="65"/>
      <c r="F48" s="65"/>
      <c r="G48" s="65"/>
      <c r="H48" s="65"/>
      <c r="I48" s="65"/>
      <c r="J48" s="65"/>
      <c r="K48" s="65"/>
      <c r="L48" s="65"/>
      <c r="M48" s="65"/>
      <c r="R48" s="65"/>
      <c r="S48" s="65"/>
      <c r="T48" s="65"/>
      <c r="U48" s="65"/>
      <c r="V48" s="65"/>
      <c r="W48" s="65"/>
      <c r="X48" s="65"/>
      <c r="Y48" s="65"/>
    </row>
    <row r="49" spans="1:25" x14ac:dyDescent="0.2">
      <c r="A49" s="65"/>
      <c r="B49" s="65"/>
      <c r="F49" s="65"/>
      <c r="G49" s="65"/>
      <c r="H49" s="65"/>
      <c r="I49" s="65"/>
      <c r="J49" s="65"/>
      <c r="K49" s="65"/>
      <c r="L49" s="65"/>
      <c r="M49" s="65"/>
      <c r="R49" s="65"/>
      <c r="S49" s="65"/>
      <c r="T49" s="65"/>
      <c r="U49" s="65"/>
      <c r="V49" s="65"/>
      <c r="W49" s="65"/>
      <c r="X49" s="65"/>
      <c r="Y49" s="65"/>
    </row>
    <row r="50" spans="1:25" x14ac:dyDescent="0.2">
      <c r="A50" s="65"/>
      <c r="B50" s="65"/>
      <c r="F50" s="65"/>
      <c r="G50" s="65"/>
      <c r="H50" s="65"/>
      <c r="I50" s="65"/>
      <c r="J50" s="65"/>
      <c r="K50" s="65"/>
      <c r="L50" s="65"/>
      <c r="M50" s="65"/>
      <c r="R50" s="65"/>
      <c r="S50" s="65"/>
      <c r="T50" s="65"/>
      <c r="U50" s="65"/>
      <c r="V50" s="65"/>
      <c r="W50" s="65"/>
      <c r="X50" s="65"/>
      <c r="Y50" s="65"/>
    </row>
    <row r="51" spans="1:25" x14ac:dyDescent="0.2">
      <c r="A51" s="65"/>
      <c r="B51" s="65"/>
      <c r="F51" s="65"/>
      <c r="G51" s="65"/>
      <c r="H51" s="65"/>
      <c r="I51" s="65"/>
      <c r="J51" s="65"/>
      <c r="K51" s="65"/>
      <c r="L51" s="65"/>
      <c r="M51" s="65"/>
      <c r="R51" s="65"/>
      <c r="S51" s="65"/>
      <c r="T51" s="65"/>
      <c r="U51" s="65"/>
      <c r="V51" s="65"/>
      <c r="W51" s="65"/>
      <c r="X51" s="65"/>
      <c r="Y51" s="65"/>
    </row>
    <row r="52" spans="1:25" x14ac:dyDescent="0.2">
      <c r="A52" s="65"/>
      <c r="B52" s="65"/>
      <c r="F52" s="65"/>
      <c r="G52" s="65"/>
      <c r="H52" s="65"/>
      <c r="I52" s="65"/>
      <c r="J52" s="65"/>
      <c r="K52" s="65"/>
      <c r="L52" s="65"/>
      <c r="M52" s="65"/>
      <c r="R52" s="65"/>
      <c r="S52" s="65"/>
      <c r="T52" s="65"/>
      <c r="U52" s="65"/>
      <c r="V52" s="65"/>
      <c r="W52" s="65"/>
      <c r="X52" s="65"/>
      <c r="Y52" s="65"/>
    </row>
    <row r="53" spans="1:25" x14ac:dyDescent="0.2">
      <c r="A53" s="65"/>
      <c r="B53" s="65"/>
      <c r="F53" s="65"/>
      <c r="G53" s="65"/>
      <c r="H53" s="65"/>
      <c r="I53" s="65"/>
      <c r="J53" s="65"/>
      <c r="K53" s="65"/>
      <c r="L53" s="65"/>
      <c r="M53" s="65"/>
      <c r="R53" s="65"/>
      <c r="S53" s="65"/>
      <c r="T53" s="65"/>
      <c r="U53" s="65"/>
      <c r="V53" s="65"/>
      <c r="W53" s="65"/>
      <c r="X53" s="65"/>
      <c r="Y53" s="65"/>
    </row>
    <row r="54" spans="1:25" x14ac:dyDescent="0.2">
      <c r="A54" s="65"/>
      <c r="B54" s="65"/>
      <c r="F54" s="65"/>
      <c r="G54" s="65"/>
      <c r="H54" s="65"/>
      <c r="I54" s="65"/>
      <c r="J54" s="65"/>
      <c r="K54" s="65"/>
      <c r="L54" s="65"/>
      <c r="M54" s="65"/>
      <c r="R54" s="65"/>
      <c r="S54" s="65"/>
      <c r="T54" s="65"/>
      <c r="U54" s="65"/>
      <c r="V54" s="65"/>
      <c r="W54" s="65"/>
      <c r="X54" s="65"/>
      <c r="Y54" s="65"/>
    </row>
    <row r="55" spans="1:25" x14ac:dyDescent="0.2">
      <c r="A55" s="65"/>
      <c r="B55" s="65"/>
      <c r="F55" s="65"/>
      <c r="G55" s="65"/>
      <c r="H55" s="65"/>
      <c r="I55" s="65"/>
      <c r="J55" s="65"/>
      <c r="K55" s="65"/>
      <c r="L55" s="65"/>
      <c r="M55" s="65"/>
      <c r="R55" s="65"/>
      <c r="S55" s="65"/>
      <c r="T55" s="65"/>
      <c r="U55" s="65"/>
      <c r="V55" s="65"/>
      <c r="W55" s="65"/>
      <c r="X55" s="65"/>
      <c r="Y55" s="65"/>
    </row>
    <row r="56" spans="1:25" x14ac:dyDescent="0.2">
      <c r="A56" s="65"/>
      <c r="B56" s="65"/>
      <c r="F56" s="65"/>
      <c r="G56" s="65"/>
      <c r="H56" s="65"/>
      <c r="I56" s="65"/>
      <c r="J56" s="65"/>
      <c r="K56" s="65"/>
      <c r="L56" s="65"/>
      <c r="M56" s="65"/>
      <c r="R56" s="65"/>
      <c r="S56" s="65"/>
      <c r="T56" s="65"/>
      <c r="U56" s="65"/>
      <c r="V56" s="65"/>
      <c r="W56" s="65"/>
      <c r="X56" s="65"/>
      <c r="Y56" s="65"/>
    </row>
    <row r="57" spans="1:25" x14ac:dyDescent="0.2">
      <c r="A57" s="65"/>
      <c r="B57" s="65"/>
      <c r="F57" s="65"/>
      <c r="G57" s="65"/>
      <c r="H57" s="65"/>
      <c r="I57" s="65"/>
      <c r="J57" s="65"/>
      <c r="K57" s="65"/>
      <c r="L57" s="65"/>
      <c r="M57" s="65"/>
      <c r="R57" s="65"/>
      <c r="S57" s="65"/>
      <c r="T57" s="65"/>
      <c r="U57" s="65"/>
      <c r="V57" s="65"/>
      <c r="W57" s="65"/>
      <c r="X57" s="65"/>
      <c r="Y57" s="65"/>
    </row>
    <row r="58" spans="1:25" x14ac:dyDescent="0.2">
      <c r="A58" s="65"/>
      <c r="B58" s="65"/>
      <c r="F58" s="65"/>
      <c r="G58" s="65"/>
      <c r="H58" s="65"/>
      <c r="I58" s="65"/>
      <c r="J58" s="65"/>
      <c r="K58" s="65"/>
      <c r="L58" s="65"/>
      <c r="M58" s="65"/>
      <c r="R58" s="65"/>
      <c r="S58" s="65"/>
      <c r="T58" s="65"/>
      <c r="U58" s="65"/>
      <c r="V58" s="65"/>
      <c r="W58" s="65"/>
      <c r="X58" s="65"/>
      <c r="Y58" s="65"/>
    </row>
    <row r="59" spans="1:25" x14ac:dyDescent="0.2">
      <c r="A59" s="65"/>
      <c r="B59" s="65"/>
      <c r="F59" s="65"/>
      <c r="G59" s="65"/>
      <c r="H59" s="65"/>
      <c r="I59" s="65"/>
      <c r="J59" s="65"/>
      <c r="K59" s="65"/>
      <c r="L59" s="65"/>
      <c r="M59" s="65"/>
      <c r="R59" s="65"/>
      <c r="S59" s="65"/>
      <c r="T59" s="65"/>
      <c r="U59" s="65"/>
      <c r="V59" s="65"/>
      <c r="W59" s="65"/>
      <c r="X59" s="65"/>
      <c r="Y59" s="65"/>
    </row>
    <row r="60" spans="1:25" x14ac:dyDescent="0.2">
      <c r="A60" s="65"/>
      <c r="B60" s="65"/>
      <c r="F60" s="65"/>
      <c r="G60" s="65"/>
      <c r="H60" s="65"/>
      <c r="I60" s="65"/>
      <c r="J60" s="65"/>
      <c r="K60" s="65"/>
      <c r="L60" s="65"/>
      <c r="M60" s="65"/>
      <c r="R60" s="65"/>
      <c r="S60" s="65"/>
      <c r="T60" s="65"/>
      <c r="U60" s="65"/>
      <c r="V60" s="65"/>
      <c r="W60" s="65"/>
      <c r="X60" s="65"/>
      <c r="Y60" s="65"/>
    </row>
    <row r="61" spans="1:25" x14ac:dyDescent="0.2">
      <c r="A61" s="65"/>
      <c r="B61" s="65"/>
      <c r="F61" s="65"/>
      <c r="G61" s="65"/>
      <c r="H61" s="65"/>
      <c r="I61" s="65"/>
      <c r="J61" s="65"/>
      <c r="K61" s="65"/>
      <c r="L61" s="65"/>
      <c r="M61" s="65"/>
      <c r="R61" s="65"/>
      <c r="S61" s="65"/>
      <c r="T61" s="65"/>
      <c r="U61" s="65"/>
      <c r="V61" s="65"/>
      <c r="W61" s="65"/>
      <c r="X61" s="65"/>
      <c r="Y61" s="65"/>
    </row>
    <row r="62" spans="1:25" x14ac:dyDescent="0.2">
      <c r="A62" s="65"/>
      <c r="B62" s="65"/>
      <c r="F62" s="65"/>
      <c r="G62" s="65"/>
      <c r="H62" s="65"/>
      <c r="I62" s="65"/>
      <c r="J62" s="65"/>
      <c r="K62" s="65"/>
      <c r="L62" s="65"/>
      <c r="M62" s="65"/>
      <c r="R62" s="65"/>
      <c r="S62" s="65"/>
      <c r="T62" s="65"/>
      <c r="U62" s="65"/>
      <c r="V62" s="65"/>
      <c r="W62" s="65"/>
      <c r="X62" s="65"/>
      <c r="Y62" s="65"/>
    </row>
    <row r="63" spans="1:25" x14ac:dyDescent="0.2">
      <c r="A63" s="65"/>
      <c r="B63" s="65"/>
      <c r="F63" s="65"/>
      <c r="G63" s="65"/>
      <c r="H63" s="65"/>
      <c r="I63" s="65"/>
      <c r="J63" s="65"/>
      <c r="K63" s="65"/>
      <c r="L63" s="65"/>
      <c r="M63" s="65"/>
      <c r="R63" s="65"/>
      <c r="S63" s="65"/>
      <c r="T63" s="65"/>
      <c r="U63" s="65"/>
      <c r="V63" s="65"/>
      <c r="W63" s="65"/>
      <c r="X63" s="65"/>
      <c r="Y63" s="65"/>
    </row>
    <row r="64" spans="1:25" x14ac:dyDescent="0.2">
      <c r="A64" s="65"/>
      <c r="B64" s="65"/>
      <c r="F64" s="65"/>
      <c r="G64" s="65"/>
      <c r="H64" s="65"/>
      <c r="I64" s="65"/>
      <c r="J64" s="65"/>
      <c r="K64" s="65"/>
      <c r="L64" s="65"/>
      <c r="M64" s="65"/>
      <c r="R64" s="65"/>
      <c r="S64" s="65"/>
      <c r="T64" s="65"/>
      <c r="U64" s="65"/>
      <c r="V64" s="65"/>
      <c r="W64" s="65"/>
      <c r="X64" s="65"/>
      <c r="Y64" s="65"/>
    </row>
    <row r="65" spans="1:25" x14ac:dyDescent="0.2">
      <c r="A65" s="65"/>
      <c r="B65" s="65"/>
      <c r="F65" s="65"/>
      <c r="G65" s="65"/>
      <c r="H65" s="65"/>
      <c r="I65" s="65"/>
      <c r="J65" s="65"/>
      <c r="K65" s="65"/>
      <c r="L65" s="65"/>
      <c r="M65" s="65"/>
      <c r="R65" s="65"/>
      <c r="S65" s="65"/>
      <c r="T65" s="65"/>
      <c r="U65" s="65"/>
      <c r="V65" s="65"/>
      <c r="W65" s="65"/>
      <c r="X65" s="65"/>
      <c r="Y65" s="65"/>
    </row>
    <row r="66" spans="1:25" x14ac:dyDescent="0.2">
      <c r="A66" s="65"/>
      <c r="B66" s="65"/>
      <c r="F66" s="65"/>
      <c r="G66" s="65"/>
      <c r="H66" s="65"/>
      <c r="I66" s="65"/>
      <c r="J66" s="65"/>
      <c r="K66" s="65"/>
      <c r="L66" s="65"/>
      <c r="M66" s="65"/>
      <c r="R66" s="65"/>
      <c r="S66" s="65"/>
      <c r="T66" s="65"/>
      <c r="U66" s="65"/>
      <c r="V66" s="65"/>
      <c r="W66" s="65"/>
      <c r="X66" s="65"/>
      <c r="Y66" s="65"/>
    </row>
    <row r="67" spans="1:25" x14ac:dyDescent="0.2">
      <c r="A67" s="65"/>
      <c r="B67" s="65"/>
      <c r="F67" s="65"/>
      <c r="G67" s="65"/>
      <c r="H67" s="65"/>
      <c r="I67" s="65"/>
      <c r="J67" s="65"/>
      <c r="K67" s="65"/>
      <c r="L67" s="65"/>
      <c r="M67" s="65"/>
      <c r="R67" s="65"/>
      <c r="S67" s="65"/>
      <c r="T67" s="65"/>
      <c r="U67" s="65"/>
      <c r="V67" s="65"/>
      <c r="W67" s="65"/>
      <c r="X67" s="65"/>
      <c r="Y67" s="65"/>
    </row>
    <row r="68" spans="1:25" x14ac:dyDescent="0.2">
      <c r="A68" s="65"/>
      <c r="B68" s="65"/>
      <c r="F68" s="65"/>
      <c r="G68" s="65"/>
      <c r="H68" s="65"/>
      <c r="I68" s="65"/>
      <c r="J68" s="65"/>
      <c r="K68" s="65"/>
      <c r="L68" s="65"/>
      <c r="M68" s="65"/>
      <c r="R68" s="65"/>
      <c r="S68" s="65"/>
      <c r="T68" s="65"/>
      <c r="U68" s="65"/>
      <c r="V68" s="65"/>
      <c r="W68" s="65"/>
      <c r="X68" s="65"/>
      <c r="Y68" s="65"/>
    </row>
    <row r="69" spans="1:25" x14ac:dyDescent="0.2">
      <c r="A69" s="65"/>
      <c r="B69" s="65"/>
      <c r="F69" s="65"/>
      <c r="G69" s="65"/>
      <c r="H69" s="65"/>
      <c r="I69" s="65"/>
      <c r="J69" s="65"/>
      <c r="K69" s="65"/>
      <c r="L69" s="65"/>
      <c r="M69" s="65"/>
      <c r="R69" s="65"/>
      <c r="S69" s="65"/>
      <c r="T69" s="65"/>
      <c r="U69" s="65"/>
      <c r="V69" s="65"/>
      <c r="W69" s="65"/>
      <c r="X69" s="65"/>
      <c r="Y69" s="65"/>
    </row>
    <row r="70" spans="1:25" x14ac:dyDescent="0.2">
      <c r="A70" s="65"/>
      <c r="B70" s="65"/>
      <c r="F70" s="65"/>
      <c r="G70" s="65"/>
      <c r="H70" s="65"/>
      <c r="I70" s="65"/>
      <c r="J70" s="65"/>
      <c r="K70" s="65"/>
      <c r="L70" s="65"/>
      <c r="M70" s="65"/>
      <c r="R70" s="65"/>
      <c r="S70" s="65"/>
      <c r="T70" s="65"/>
      <c r="U70" s="65"/>
      <c r="V70" s="65"/>
      <c r="W70" s="65"/>
      <c r="X70" s="65"/>
      <c r="Y70" s="65"/>
    </row>
    <row r="71" spans="1:25" x14ac:dyDescent="0.2">
      <c r="A71" s="65"/>
      <c r="B71" s="65"/>
      <c r="F71" s="65"/>
      <c r="G71" s="65"/>
      <c r="H71" s="65"/>
      <c r="I71" s="65"/>
      <c r="J71" s="65"/>
      <c r="K71" s="65"/>
      <c r="L71" s="65"/>
      <c r="M71" s="65"/>
      <c r="R71" s="65"/>
      <c r="S71" s="65"/>
      <c r="T71" s="65"/>
      <c r="U71" s="65"/>
      <c r="V71" s="65"/>
      <c r="W71" s="65"/>
      <c r="X71" s="65"/>
      <c r="Y71" s="65"/>
    </row>
    <row r="72" spans="1:25" x14ac:dyDescent="0.2">
      <c r="A72" s="65"/>
      <c r="B72" s="65"/>
      <c r="F72" s="65"/>
      <c r="G72" s="65"/>
      <c r="H72" s="65"/>
      <c r="I72" s="65"/>
      <c r="J72" s="65"/>
      <c r="K72" s="65"/>
      <c r="L72" s="65"/>
      <c r="M72" s="65"/>
      <c r="R72" s="65"/>
      <c r="S72" s="65"/>
      <c r="T72" s="65"/>
      <c r="U72" s="65"/>
      <c r="V72" s="65"/>
      <c r="W72" s="65"/>
      <c r="X72" s="65"/>
      <c r="Y72" s="65"/>
    </row>
    <row r="73" spans="1:25" x14ac:dyDescent="0.2">
      <c r="A73" s="65"/>
      <c r="B73" s="65"/>
      <c r="F73" s="65"/>
      <c r="G73" s="65"/>
      <c r="H73" s="65"/>
      <c r="I73" s="65"/>
      <c r="J73" s="65"/>
      <c r="K73" s="65"/>
      <c r="L73" s="65"/>
      <c r="M73" s="65"/>
      <c r="R73" s="65"/>
      <c r="S73" s="65"/>
      <c r="T73" s="65"/>
      <c r="U73" s="65"/>
      <c r="V73" s="65"/>
      <c r="W73" s="65"/>
      <c r="X73" s="65"/>
      <c r="Y73" s="65"/>
    </row>
    <row r="74" spans="1:25" x14ac:dyDescent="0.2">
      <c r="A74" s="65"/>
      <c r="B74" s="65"/>
      <c r="F74" s="65"/>
      <c r="G74" s="65"/>
      <c r="H74" s="65"/>
      <c r="I74" s="65"/>
      <c r="J74" s="65"/>
      <c r="K74" s="65"/>
      <c r="L74" s="65"/>
      <c r="M74" s="65"/>
      <c r="R74" s="65"/>
      <c r="S74" s="65"/>
      <c r="T74" s="65"/>
      <c r="U74" s="65"/>
      <c r="V74" s="65"/>
      <c r="W74" s="65"/>
      <c r="X74" s="65"/>
      <c r="Y74" s="65"/>
    </row>
    <row r="75" spans="1:25" x14ac:dyDescent="0.2">
      <c r="A75" s="65"/>
      <c r="B75" s="65"/>
      <c r="F75" s="65"/>
      <c r="G75" s="65"/>
      <c r="H75" s="65"/>
      <c r="I75" s="65"/>
      <c r="J75" s="65"/>
      <c r="K75" s="65"/>
      <c r="L75" s="65"/>
      <c r="M75" s="65"/>
      <c r="R75" s="65"/>
      <c r="S75" s="65"/>
      <c r="T75" s="65"/>
      <c r="U75" s="65"/>
      <c r="V75" s="65"/>
      <c r="W75" s="65"/>
      <c r="X75" s="65"/>
      <c r="Y75" s="65"/>
    </row>
    <row r="76" spans="1:25" x14ac:dyDescent="0.2">
      <c r="A76" s="65"/>
      <c r="B76" s="65"/>
      <c r="F76" s="65"/>
      <c r="G76" s="65"/>
      <c r="H76" s="65"/>
      <c r="I76" s="65"/>
      <c r="J76" s="65"/>
      <c r="K76" s="65"/>
      <c r="L76" s="65"/>
      <c r="M76" s="65"/>
      <c r="R76" s="65"/>
      <c r="S76" s="65"/>
      <c r="T76" s="65"/>
      <c r="U76" s="65"/>
      <c r="V76" s="65"/>
      <c r="W76" s="65"/>
      <c r="X76" s="65"/>
      <c r="Y76" s="65"/>
    </row>
    <row r="77" spans="1:25" x14ac:dyDescent="0.2">
      <c r="A77" s="65"/>
      <c r="B77" s="65"/>
      <c r="F77" s="65"/>
      <c r="G77" s="65"/>
      <c r="H77" s="65"/>
      <c r="I77" s="65"/>
      <c r="J77" s="65"/>
      <c r="K77" s="65"/>
      <c r="L77" s="65"/>
      <c r="M77" s="65"/>
      <c r="R77" s="65"/>
      <c r="S77" s="65"/>
      <c r="T77" s="65"/>
      <c r="U77" s="65"/>
      <c r="V77" s="65"/>
      <c r="W77" s="65"/>
      <c r="X77" s="65"/>
      <c r="Y77" s="65"/>
    </row>
    <row r="78" spans="1:25" x14ac:dyDescent="0.2">
      <c r="A78" s="65"/>
      <c r="B78" s="65"/>
      <c r="F78" s="65"/>
      <c r="G78" s="65"/>
      <c r="H78" s="65"/>
      <c r="I78" s="65"/>
      <c r="J78" s="65"/>
      <c r="K78" s="65"/>
      <c r="L78" s="65"/>
      <c r="M78" s="65"/>
      <c r="R78" s="65"/>
      <c r="S78" s="65"/>
      <c r="T78" s="65"/>
      <c r="U78" s="65"/>
      <c r="V78" s="65"/>
      <c r="W78" s="65"/>
      <c r="X78" s="65"/>
      <c r="Y78" s="65"/>
    </row>
    <row r="79" spans="1:25" x14ac:dyDescent="0.2">
      <c r="A79" s="65"/>
      <c r="B79" s="65"/>
      <c r="F79" s="65"/>
      <c r="G79" s="65"/>
      <c r="H79" s="65"/>
      <c r="I79" s="65"/>
      <c r="J79" s="65"/>
      <c r="K79" s="65"/>
      <c r="L79" s="65"/>
      <c r="M79" s="65"/>
      <c r="R79" s="65"/>
      <c r="S79" s="65"/>
      <c r="T79" s="65"/>
      <c r="U79" s="65"/>
      <c r="V79" s="65"/>
      <c r="W79" s="65"/>
      <c r="X79" s="65"/>
      <c r="Y79" s="65"/>
    </row>
    <row r="80" spans="1:25" x14ac:dyDescent="0.2">
      <c r="A80" s="65"/>
      <c r="B80" s="65"/>
      <c r="F80" s="65"/>
      <c r="G80" s="65"/>
      <c r="H80" s="65"/>
      <c r="I80" s="65"/>
      <c r="J80" s="65"/>
      <c r="K80" s="65"/>
      <c r="L80" s="65"/>
      <c r="M80" s="65"/>
      <c r="R80" s="65"/>
      <c r="S80" s="65"/>
      <c r="T80" s="65"/>
      <c r="U80" s="65"/>
      <c r="V80" s="65"/>
      <c r="W80" s="65"/>
      <c r="X80" s="65"/>
      <c r="Y80" s="65"/>
    </row>
    <row r="81" spans="1:25" x14ac:dyDescent="0.2">
      <c r="A81" s="65"/>
      <c r="B81" s="65"/>
      <c r="F81" s="65"/>
      <c r="G81" s="65"/>
      <c r="H81" s="65"/>
      <c r="I81" s="65"/>
      <c r="J81" s="65"/>
      <c r="K81" s="65"/>
      <c r="L81" s="65"/>
      <c r="M81" s="65"/>
      <c r="R81" s="65"/>
      <c r="S81" s="65"/>
      <c r="T81" s="65"/>
      <c r="U81" s="65"/>
      <c r="V81" s="65"/>
      <c r="W81" s="65"/>
      <c r="X81" s="65"/>
      <c r="Y81" s="65"/>
    </row>
    <row r="82" spans="1:25" x14ac:dyDescent="0.2">
      <c r="A82" s="65"/>
      <c r="B82" s="65"/>
      <c r="F82" s="65"/>
      <c r="G82" s="65"/>
      <c r="H82" s="65"/>
      <c r="I82" s="65"/>
      <c r="J82" s="65"/>
      <c r="K82" s="65"/>
      <c r="L82" s="65"/>
      <c r="M82" s="65"/>
      <c r="R82" s="65"/>
      <c r="S82" s="65"/>
      <c r="T82" s="65"/>
      <c r="U82" s="65"/>
      <c r="V82" s="65"/>
      <c r="W82" s="65"/>
      <c r="X82" s="65"/>
      <c r="Y82" s="65"/>
    </row>
    <row r="83" spans="1:25" x14ac:dyDescent="0.2">
      <c r="A83" s="65"/>
      <c r="B83" s="65"/>
      <c r="F83" s="65"/>
      <c r="G83" s="65"/>
      <c r="H83" s="65"/>
      <c r="I83" s="65"/>
      <c r="J83" s="65"/>
      <c r="K83" s="65"/>
      <c r="L83" s="65"/>
      <c r="M83" s="65"/>
      <c r="R83" s="65"/>
      <c r="S83" s="65"/>
      <c r="T83" s="65"/>
      <c r="U83" s="65"/>
      <c r="V83" s="65"/>
      <c r="W83" s="65"/>
      <c r="X83" s="65"/>
      <c r="Y83" s="65"/>
    </row>
    <row r="84" spans="1:25" x14ac:dyDescent="0.2">
      <c r="A84" s="65"/>
      <c r="B84" s="65"/>
      <c r="F84" s="65"/>
      <c r="G84" s="65"/>
      <c r="H84" s="65"/>
      <c r="I84" s="65"/>
      <c r="J84" s="65"/>
      <c r="K84" s="65"/>
      <c r="L84" s="65"/>
      <c r="M84" s="65"/>
      <c r="R84" s="65"/>
      <c r="S84" s="65"/>
      <c r="T84" s="65"/>
      <c r="U84" s="65"/>
      <c r="V84" s="65"/>
      <c r="W84" s="65"/>
      <c r="X84" s="65"/>
      <c r="Y84" s="65"/>
    </row>
    <row r="85" spans="1:25" x14ac:dyDescent="0.2">
      <c r="A85" s="65"/>
      <c r="B85" s="65"/>
      <c r="F85" s="65"/>
      <c r="G85" s="65"/>
      <c r="H85" s="65"/>
      <c r="I85" s="65"/>
      <c r="J85" s="65"/>
      <c r="K85" s="65"/>
      <c r="L85" s="65"/>
      <c r="M85" s="65"/>
      <c r="R85" s="65"/>
      <c r="S85" s="65"/>
      <c r="T85" s="65"/>
      <c r="U85" s="65"/>
      <c r="V85" s="65"/>
      <c r="W85" s="65"/>
      <c r="X85" s="65"/>
      <c r="Y85" s="65"/>
    </row>
    <row r="86" spans="1:25" x14ac:dyDescent="0.2">
      <c r="A86" s="65"/>
      <c r="B86" s="65"/>
      <c r="F86" s="65"/>
      <c r="G86" s="65"/>
      <c r="H86" s="65"/>
      <c r="I86" s="65"/>
      <c r="J86" s="65"/>
      <c r="K86" s="65"/>
      <c r="L86" s="65"/>
      <c r="M86" s="65"/>
      <c r="R86" s="65"/>
      <c r="S86" s="65"/>
      <c r="T86" s="65"/>
      <c r="U86" s="65"/>
      <c r="V86" s="65"/>
      <c r="W86" s="65"/>
      <c r="X86" s="65"/>
      <c r="Y86" s="65"/>
    </row>
    <row r="87" spans="1:25" x14ac:dyDescent="0.2">
      <c r="A87" s="65"/>
      <c r="B87" s="65"/>
      <c r="F87" s="65"/>
      <c r="G87" s="65"/>
      <c r="H87" s="65"/>
      <c r="I87" s="65"/>
      <c r="J87" s="65"/>
      <c r="K87" s="65"/>
      <c r="L87" s="65"/>
      <c r="M87" s="65"/>
      <c r="R87" s="65"/>
      <c r="S87" s="65"/>
      <c r="T87" s="65"/>
      <c r="U87" s="65"/>
      <c r="V87" s="65"/>
      <c r="W87" s="65"/>
      <c r="X87" s="65"/>
      <c r="Y87" s="65"/>
    </row>
    <row r="88" spans="1:25" x14ac:dyDescent="0.2">
      <c r="A88" s="65"/>
      <c r="B88" s="65"/>
      <c r="F88" s="65"/>
      <c r="G88" s="65"/>
      <c r="H88" s="65"/>
      <c r="I88" s="65"/>
      <c r="J88" s="65"/>
      <c r="K88" s="65"/>
      <c r="L88" s="65"/>
      <c r="M88" s="65"/>
      <c r="R88" s="65"/>
      <c r="S88" s="65"/>
      <c r="T88" s="65"/>
      <c r="U88" s="65"/>
      <c r="V88" s="65"/>
      <c r="W88" s="65"/>
      <c r="X88" s="65"/>
      <c r="Y88" s="65"/>
    </row>
    <row r="89" spans="1:25" x14ac:dyDescent="0.2">
      <c r="A89" s="65"/>
      <c r="B89" s="65"/>
      <c r="F89" s="65"/>
      <c r="G89" s="65"/>
      <c r="H89" s="65"/>
      <c r="I89" s="65"/>
      <c r="J89" s="65"/>
      <c r="K89" s="65"/>
      <c r="L89" s="65"/>
      <c r="M89" s="65"/>
      <c r="R89" s="65"/>
      <c r="S89" s="65"/>
      <c r="T89" s="65"/>
      <c r="U89" s="65"/>
      <c r="V89" s="65"/>
      <c r="W89" s="65"/>
      <c r="X89" s="65"/>
      <c r="Y89" s="65"/>
    </row>
    <row r="90" spans="1:25" x14ac:dyDescent="0.2">
      <c r="A90" s="65"/>
      <c r="B90" s="65"/>
      <c r="F90" s="65"/>
      <c r="G90" s="65"/>
      <c r="H90" s="65"/>
      <c r="I90" s="65"/>
      <c r="J90" s="65"/>
      <c r="K90" s="65"/>
      <c r="L90" s="65"/>
      <c r="M90" s="65"/>
      <c r="R90" s="65"/>
      <c r="S90" s="65"/>
      <c r="T90" s="65"/>
      <c r="U90" s="65"/>
      <c r="V90" s="65"/>
      <c r="W90" s="65"/>
      <c r="X90" s="65"/>
      <c r="Y90" s="65"/>
    </row>
    <row r="91" spans="1:25" x14ac:dyDescent="0.2">
      <c r="A91" s="65"/>
      <c r="B91" s="65"/>
      <c r="F91" s="65"/>
      <c r="G91" s="65"/>
      <c r="H91" s="65"/>
      <c r="I91" s="65"/>
      <c r="J91" s="65"/>
      <c r="K91" s="65"/>
      <c r="L91" s="65"/>
      <c r="M91" s="65"/>
      <c r="R91" s="65"/>
      <c r="S91" s="65"/>
      <c r="T91" s="65"/>
      <c r="U91" s="65"/>
      <c r="V91" s="65"/>
      <c r="W91" s="65"/>
      <c r="X91" s="65"/>
      <c r="Y91" s="65"/>
    </row>
    <row r="92" spans="1:25" x14ac:dyDescent="0.2">
      <c r="A92" s="65"/>
      <c r="B92" s="65"/>
      <c r="F92" s="65"/>
      <c r="G92" s="65"/>
      <c r="H92" s="65"/>
      <c r="I92" s="65"/>
      <c r="J92" s="65"/>
      <c r="K92" s="65"/>
      <c r="L92" s="65"/>
      <c r="M92" s="65"/>
      <c r="R92" s="65"/>
      <c r="S92" s="65"/>
      <c r="T92" s="65"/>
      <c r="U92" s="65"/>
      <c r="V92" s="65"/>
      <c r="W92" s="65"/>
      <c r="X92" s="65"/>
      <c r="Y92" s="65"/>
    </row>
    <row r="93" spans="1:25" x14ac:dyDescent="0.2">
      <c r="A93" s="65"/>
      <c r="B93" s="65"/>
      <c r="F93" s="65"/>
      <c r="G93" s="65"/>
      <c r="H93" s="65"/>
      <c r="I93" s="65"/>
      <c r="J93" s="65"/>
      <c r="K93" s="65"/>
      <c r="L93" s="65"/>
      <c r="M93" s="65"/>
      <c r="R93" s="65"/>
      <c r="S93" s="65"/>
      <c r="T93" s="65"/>
      <c r="U93" s="65"/>
      <c r="V93" s="65"/>
      <c r="W93" s="65"/>
      <c r="X93" s="65"/>
      <c r="Y93" s="65"/>
    </row>
    <row r="94" spans="1:25" x14ac:dyDescent="0.2">
      <c r="A94" s="65"/>
      <c r="B94" s="65"/>
      <c r="F94" s="65"/>
      <c r="G94" s="65"/>
      <c r="H94" s="65"/>
      <c r="I94" s="65"/>
      <c r="J94" s="65"/>
      <c r="K94" s="65"/>
      <c r="L94" s="65"/>
      <c r="M94" s="65"/>
      <c r="R94" s="65"/>
      <c r="S94" s="65"/>
      <c r="T94" s="65"/>
      <c r="U94" s="65"/>
      <c r="V94" s="65"/>
      <c r="W94" s="65"/>
      <c r="X94" s="65"/>
      <c r="Y94" s="65"/>
    </row>
    <row r="95" spans="1:25" x14ac:dyDescent="0.2">
      <c r="A95" s="65"/>
      <c r="B95" s="65"/>
      <c r="F95" s="65"/>
      <c r="G95" s="65"/>
      <c r="H95" s="65"/>
      <c r="I95" s="65"/>
      <c r="J95" s="65"/>
      <c r="K95" s="65"/>
      <c r="L95" s="65"/>
      <c r="M95" s="65"/>
      <c r="R95" s="65"/>
      <c r="S95" s="65"/>
      <c r="T95" s="65"/>
      <c r="U95" s="65"/>
      <c r="V95" s="65"/>
      <c r="W95" s="65"/>
      <c r="X95" s="65"/>
      <c r="Y95" s="65"/>
    </row>
    <row r="96" spans="1:25" x14ac:dyDescent="0.2">
      <c r="A96" s="65"/>
      <c r="B96" s="65"/>
      <c r="F96" s="65"/>
      <c r="G96" s="65"/>
      <c r="H96" s="65"/>
      <c r="I96" s="65"/>
      <c r="J96" s="65"/>
      <c r="K96" s="65"/>
      <c r="L96" s="65"/>
      <c r="M96" s="65"/>
      <c r="R96" s="65"/>
      <c r="S96" s="65"/>
      <c r="T96" s="65"/>
      <c r="U96" s="65"/>
      <c r="V96" s="65"/>
      <c r="W96" s="65"/>
      <c r="X96" s="65"/>
      <c r="Y96" s="65"/>
    </row>
    <row r="97" spans="1:25" x14ac:dyDescent="0.2">
      <c r="A97" s="65"/>
      <c r="B97" s="65"/>
      <c r="F97" s="65"/>
      <c r="G97" s="65"/>
      <c r="H97" s="65"/>
      <c r="I97" s="65"/>
      <c r="J97" s="65"/>
      <c r="K97" s="65"/>
      <c r="L97" s="65"/>
      <c r="M97" s="65"/>
      <c r="R97" s="65"/>
      <c r="S97" s="65"/>
      <c r="T97" s="65"/>
      <c r="U97" s="65"/>
      <c r="V97" s="65"/>
      <c r="W97" s="65"/>
      <c r="X97" s="65"/>
      <c r="Y97" s="65"/>
    </row>
    <row r="98" spans="1:25" x14ac:dyDescent="0.2">
      <c r="A98" s="65"/>
      <c r="B98" s="65"/>
      <c r="F98" s="65"/>
      <c r="G98" s="65"/>
      <c r="H98" s="65"/>
      <c r="I98" s="65"/>
      <c r="J98" s="65"/>
      <c r="K98" s="65"/>
      <c r="L98" s="65"/>
      <c r="M98" s="65"/>
      <c r="R98" s="65"/>
      <c r="S98" s="65"/>
      <c r="T98" s="65"/>
      <c r="U98" s="65"/>
      <c r="V98" s="65"/>
      <c r="W98" s="65"/>
      <c r="X98" s="65"/>
      <c r="Y98" s="65"/>
    </row>
    <row r="99" spans="1:25" x14ac:dyDescent="0.2">
      <c r="A99" s="65"/>
      <c r="B99" s="65"/>
      <c r="F99" s="65"/>
      <c r="G99" s="65"/>
      <c r="H99" s="65"/>
      <c r="I99" s="65"/>
      <c r="J99" s="65"/>
      <c r="K99" s="65"/>
      <c r="L99" s="65"/>
      <c r="M99" s="65"/>
      <c r="R99" s="65"/>
      <c r="S99" s="65"/>
      <c r="T99" s="65"/>
      <c r="U99" s="65"/>
      <c r="V99" s="65"/>
      <c r="W99" s="65"/>
      <c r="X99" s="65"/>
      <c r="Y99" s="65"/>
    </row>
    <row r="100" spans="1:25" x14ac:dyDescent="0.2">
      <c r="A100" s="65"/>
      <c r="B100" s="65"/>
      <c r="F100" s="65"/>
      <c r="G100" s="65"/>
      <c r="H100" s="65"/>
      <c r="I100" s="65"/>
      <c r="J100" s="65"/>
      <c r="K100" s="65"/>
      <c r="L100" s="65"/>
      <c r="M100" s="65"/>
      <c r="R100" s="65"/>
      <c r="S100" s="65"/>
      <c r="T100" s="65"/>
      <c r="U100" s="65"/>
      <c r="V100" s="65"/>
      <c r="W100" s="65"/>
      <c r="X100" s="65"/>
      <c r="Y100" s="65"/>
    </row>
    <row r="101" spans="1:25" x14ac:dyDescent="0.2">
      <c r="A101" s="65"/>
      <c r="B101" s="65"/>
      <c r="F101" s="65"/>
      <c r="G101" s="65"/>
      <c r="H101" s="65"/>
      <c r="I101" s="65"/>
      <c r="J101" s="65"/>
      <c r="K101" s="65"/>
      <c r="L101" s="65"/>
      <c r="M101" s="65"/>
      <c r="R101" s="65"/>
      <c r="S101" s="65"/>
      <c r="T101" s="65"/>
      <c r="U101" s="65"/>
      <c r="V101" s="65"/>
      <c r="W101" s="65"/>
      <c r="X101" s="65"/>
      <c r="Y101" s="65"/>
    </row>
    <row r="102" spans="1:25" x14ac:dyDescent="0.2">
      <c r="A102" s="65"/>
      <c r="B102" s="65"/>
      <c r="F102" s="65"/>
      <c r="G102" s="65"/>
      <c r="H102" s="65"/>
      <c r="I102" s="65"/>
      <c r="J102" s="65"/>
      <c r="K102" s="65"/>
      <c r="L102" s="65"/>
      <c r="M102" s="65"/>
      <c r="R102" s="65"/>
      <c r="S102" s="65"/>
      <c r="T102" s="65"/>
      <c r="U102" s="65"/>
      <c r="V102" s="65"/>
      <c r="W102" s="65"/>
      <c r="X102" s="65"/>
      <c r="Y102" s="65"/>
    </row>
    <row r="103" spans="1:25" x14ac:dyDescent="0.2">
      <c r="A103" s="65"/>
      <c r="B103" s="65"/>
      <c r="F103" s="65"/>
      <c r="G103" s="65"/>
      <c r="H103" s="65"/>
      <c r="I103" s="65"/>
      <c r="J103" s="65"/>
      <c r="K103" s="65"/>
      <c r="L103" s="65"/>
      <c r="M103" s="65"/>
      <c r="R103" s="65"/>
      <c r="S103" s="65"/>
      <c r="T103" s="65"/>
      <c r="U103" s="65"/>
      <c r="V103" s="65"/>
      <c r="W103" s="65"/>
      <c r="X103" s="65"/>
      <c r="Y103" s="65"/>
    </row>
    <row r="104" spans="1:25" x14ac:dyDescent="0.2">
      <c r="A104" s="65"/>
      <c r="B104" s="65"/>
      <c r="F104" s="65"/>
      <c r="G104" s="65"/>
      <c r="H104" s="65"/>
      <c r="I104" s="65"/>
      <c r="J104" s="65"/>
      <c r="K104" s="65"/>
      <c r="L104" s="65"/>
      <c r="M104" s="65"/>
      <c r="R104" s="65"/>
      <c r="S104" s="65"/>
      <c r="T104" s="65"/>
      <c r="U104" s="65"/>
      <c r="V104" s="65"/>
      <c r="W104" s="65"/>
      <c r="X104" s="65"/>
      <c r="Y104" s="65"/>
    </row>
    <row r="105" spans="1:25" x14ac:dyDescent="0.2">
      <c r="A105" s="65"/>
      <c r="B105" s="65"/>
      <c r="F105" s="65"/>
      <c r="G105" s="65"/>
      <c r="H105" s="65"/>
      <c r="I105" s="65"/>
      <c r="J105" s="65"/>
      <c r="K105" s="65"/>
      <c r="L105" s="65"/>
      <c r="M105" s="65"/>
      <c r="R105" s="65"/>
      <c r="S105" s="65"/>
      <c r="T105" s="65"/>
      <c r="U105" s="65"/>
      <c r="V105" s="65"/>
      <c r="W105" s="65"/>
      <c r="X105" s="65"/>
      <c r="Y105" s="65"/>
    </row>
    <row r="106" spans="1:25" x14ac:dyDescent="0.2">
      <c r="A106" s="65"/>
      <c r="B106" s="65"/>
      <c r="F106" s="65"/>
      <c r="G106" s="65"/>
      <c r="H106" s="65"/>
      <c r="I106" s="65"/>
      <c r="J106" s="65"/>
      <c r="K106" s="65"/>
      <c r="L106" s="65"/>
      <c r="M106" s="65"/>
      <c r="R106" s="65"/>
      <c r="S106" s="65"/>
      <c r="T106" s="65"/>
      <c r="U106" s="65"/>
      <c r="V106" s="65"/>
      <c r="W106" s="65"/>
      <c r="X106" s="65"/>
      <c r="Y106" s="65"/>
    </row>
    <row r="107" spans="1:25" x14ac:dyDescent="0.2">
      <c r="A107" s="65"/>
      <c r="B107" s="65"/>
      <c r="F107" s="65"/>
      <c r="G107" s="65"/>
      <c r="H107" s="65"/>
      <c r="I107" s="65"/>
      <c r="J107" s="65"/>
      <c r="K107" s="65"/>
      <c r="L107" s="65"/>
      <c r="M107" s="65"/>
      <c r="R107" s="65"/>
      <c r="S107" s="65"/>
      <c r="T107" s="65"/>
      <c r="U107" s="65"/>
      <c r="V107" s="65"/>
      <c r="W107" s="65"/>
      <c r="X107" s="65"/>
      <c r="Y107" s="65"/>
    </row>
    <row r="108" spans="1:25" x14ac:dyDescent="0.2">
      <c r="A108" s="65"/>
      <c r="B108" s="65"/>
      <c r="F108" s="65"/>
      <c r="G108" s="65"/>
      <c r="H108" s="65"/>
      <c r="I108" s="65"/>
      <c r="J108" s="65"/>
      <c r="K108" s="65"/>
      <c r="L108" s="65"/>
      <c r="M108" s="65"/>
      <c r="R108" s="65"/>
      <c r="S108" s="65"/>
      <c r="T108" s="65"/>
      <c r="U108" s="65"/>
      <c r="V108" s="65"/>
      <c r="W108" s="65"/>
      <c r="X108" s="65"/>
      <c r="Y108" s="65"/>
    </row>
    <row r="109" spans="1:25" x14ac:dyDescent="0.2">
      <c r="A109" s="65"/>
      <c r="B109" s="65"/>
      <c r="F109" s="65"/>
      <c r="G109" s="65"/>
      <c r="H109" s="65"/>
      <c r="I109" s="65"/>
      <c r="J109" s="65"/>
      <c r="K109" s="65"/>
      <c r="L109" s="65"/>
      <c r="M109" s="65"/>
      <c r="R109" s="65"/>
      <c r="S109" s="65"/>
      <c r="T109" s="65"/>
      <c r="U109" s="65"/>
      <c r="V109" s="65"/>
      <c r="W109" s="65"/>
      <c r="X109" s="65"/>
      <c r="Y109" s="65"/>
    </row>
    <row r="110" spans="1:25" x14ac:dyDescent="0.2">
      <c r="A110" s="65"/>
      <c r="B110" s="65"/>
      <c r="F110" s="65"/>
      <c r="G110" s="65"/>
      <c r="H110" s="65"/>
      <c r="I110" s="65"/>
      <c r="J110" s="65"/>
      <c r="K110" s="65"/>
      <c r="L110" s="65"/>
      <c r="M110" s="65"/>
      <c r="R110" s="65"/>
      <c r="S110" s="65"/>
      <c r="T110" s="65"/>
      <c r="U110" s="65"/>
      <c r="V110" s="65"/>
      <c r="W110" s="65"/>
      <c r="X110" s="65"/>
      <c r="Y110" s="65"/>
    </row>
    <row r="111" spans="1:25" x14ac:dyDescent="0.2">
      <c r="A111" s="65"/>
      <c r="B111" s="65"/>
      <c r="F111" s="65"/>
      <c r="G111" s="65"/>
      <c r="H111" s="65"/>
      <c r="I111" s="65"/>
      <c r="J111" s="65"/>
      <c r="K111" s="65"/>
      <c r="L111" s="65"/>
      <c r="M111" s="65"/>
      <c r="R111" s="65"/>
      <c r="S111" s="65"/>
      <c r="T111" s="65"/>
      <c r="U111" s="65"/>
      <c r="V111" s="65"/>
      <c r="W111" s="65"/>
      <c r="X111" s="65"/>
      <c r="Y111" s="65"/>
    </row>
    <row r="112" spans="1:25" x14ac:dyDescent="0.2">
      <c r="A112" s="65"/>
      <c r="B112" s="65"/>
      <c r="F112" s="65"/>
      <c r="G112" s="65"/>
      <c r="H112" s="65"/>
      <c r="I112" s="65"/>
      <c r="J112" s="65"/>
      <c r="K112" s="65"/>
      <c r="L112" s="65"/>
      <c r="M112" s="65"/>
      <c r="R112" s="65"/>
      <c r="S112" s="65"/>
      <c r="T112" s="65"/>
      <c r="U112" s="65"/>
      <c r="V112" s="65"/>
      <c r="W112" s="65"/>
      <c r="X112" s="65"/>
      <c r="Y112" s="65"/>
    </row>
    <row r="113" spans="1:25" x14ac:dyDescent="0.2">
      <c r="A113" s="65"/>
      <c r="B113" s="65"/>
      <c r="F113" s="65"/>
      <c r="G113" s="65"/>
      <c r="H113" s="65"/>
      <c r="I113" s="65"/>
      <c r="J113" s="65"/>
      <c r="K113" s="65"/>
      <c r="L113" s="65"/>
      <c r="M113" s="65"/>
      <c r="R113" s="65"/>
      <c r="S113" s="65"/>
      <c r="T113" s="65"/>
      <c r="U113" s="65"/>
      <c r="V113" s="65"/>
      <c r="W113" s="65"/>
      <c r="X113" s="65"/>
      <c r="Y113" s="65"/>
    </row>
    <row r="114" spans="1:25" x14ac:dyDescent="0.2">
      <c r="A114" s="65"/>
      <c r="B114" s="65"/>
      <c r="F114" s="65"/>
      <c r="G114" s="65"/>
      <c r="H114" s="65"/>
      <c r="I114" s="65"/>
      <c r="J114" s="65"/>
      <c r="K114" s="65"/>
      <c r="L114" s="65"/>
      <c r="M114" s="65"/>
      <c r="R114" s="65"/>
      <c r="S114" s="65"/>
      <c r="T114" s="65"/>
      <c r="U114" s="65"/>
      <c r="V114" s="65"/>
      <c r="W114" s="65"/>
      <c r="X114" s="65"/>
      <c r="Y114" s="65"/>
    </row>
    <row r="115" spans="1:25" x14ac:dyDescent="0.2">
      <c r="A115" s="65"/>
      <c r="B115" s="65"/>
      <c r="F115" s="65"/>
      <c r="G115" s="65"/>
      <c r="H115" s="65"/>
      <c r="I115" s="65"/>
      <c r="J115" s="65"/>
      <c r="K115" s="65"/>
      <c r="L115" s="65"/>
      <c r="M115" s="65"/>
      <c r="R115" s="65"/>
      <c r="S115" s="65"/>
      <c r="T115" s="65"/>
      <c r="U115" s="65"/>
      <c r="V115" s="65"/>
      <c r="W115" s="65"/>
      <c r="X115" s="65"/>
      <c r="Y115" s="65"/>
    </row>
    <row r="116" spans="1:25" x14ac:dyDescent="0.2">
      <c r="A116" s="65"/>
      <c r="B116" s="65"/>
      <c r="F116" s="65"/>
      <c r="G116" s="65"/>
      <c r="H116" s="65"/>
      <c r="I116" s="65"/>
      <c r="J116" s="65"/>
      <c r="K116" s="65"/>
      <c r="L116" s="65"/>
      <c r="M116" s="65"/>
      <c r="R116" s="65"/>
      <c r="S116" s="65"/>
      <c r="T116" s="65"/>
      <c r="U116" s="65"/>
      <c r="V116" s="65"/>
      <c r="W116" s="65"/>
      <c r="X116" s="65"/>
      <c r="Y116" s="65"/>
    </row>
    <row r="117" spans="1:25" x14ac:dyDescent="0.2">
      <c r="A117" s="65"/>
      <c r="B117" s="65"/>
      <c r="F117" s="65"/>
      <c r="G117" s="65"/>
      <c r="H117" s="65"/>
      <c r="I117" s="65"/>
      <c r="J117" s="65"/>
      <c r="K117" s="65"/>
      <c r="L117" s="65"/>
      <c r="M117" s="65"/>
      <c r="R117" s="65"/>
      <c r="S117" s="65"/>
      <c r="T117" s="65"/>
      <c r="U117" s="65"/>
      <c r="V117" s="65"/>
      <c r="W117" s="65"/>
      <c r="X117" s="65"/>
      <c r="Y117" s="65"/>
    </row>
    <row r="118" spans="1:25" x14ac:dyDescent="0.2">
      <c r="A118" s="65"/>
      <c r="B118" s="65"/>
      <c r="F118" s="65"/>
      <c r="G118" s="65"/>
      <c r="H118" s="65"/>
      <c r="I118" s="65"/>
      <c r="J118" s="65"/>
      <c r="K118" s="65"/>
      <c r="L118" s="65"/>
      <c r="M118" s="65"/>
      <c r="R118" s="65"/>
      <c r="S118" s="65"/>
      <c r="T118" s="65"/>
      <c r="U118" s="65"/>
      <c r="V118" s="65"/>
      <c r="W118" s="65"/>
      <c r="X118" s="65"/>
      <c r="Y118" s="65"/>
    </row>
    <row r="119" spans="1:25" x14ac:dyDescent="0.2">
      <c r="A119" s="65"/>
      <c r="B119" s="65"/>
      <c r="F119" s="65"/>
      <c r="G119" s="65"/>
      <c r="H119" s="65"/>
      <c r="I119" s="65"/>
      <c r="J119" s="65"/>
      <c r="K119" s="65"/>
      <c r="L119" s="65"/>
      <c r="M119" s="65"/>
      <c r="R119" s="65"/>
      <c r="S119" s="65"/>
      <c r="T119" s="65"/>
      <c r="U119" s="65"/>
      <c r="V119" s="65"/>
      <c r="W119" s="65"/>
      <c r="X119" s="65"/>
      <c r="Y119" s="65"/>
    </row>
    <row r="120" spans="1:25" x14ac:dyDescent="0.2">
      <c r="A120" s="65"/>
      <c r="B120" s="65"/>
      <c r="F120" s="65"/>
      <c r="G120" s="65"/>
      <c r="H120" s="65"/>
      <c r="I120" s="65"/>
      <c r="J120" s="65"/>
      <c r="K120" s="65"/>
      <c r="L120" s="65"/>
      <c r="M120" s="65"/>
      <c r="R120" s="65"/>
      <c r="S120" s="65"/>
      <c r="T120" s="65"/>
      <c r="U120" s="65"/>
      <c r="V120" s="65"/>
      <c r="W120" s="65"/>
      <c r="X120" s="65"/>
      <c r="Y120" s="65"/>
    </row>
    <row r="121" spans="1:25" x14ac:dyDescent="0.2">
      <c r="A121" s="65"/>
      <c r="B121" s="65"/>
      <c r="F121" s="65"/>
      <c r="G121" s="65"/>
      <c r="H121" s="65"/>
      <c r="I121" s="65"/>
      <c r="J121" s="65"/>
      <c r="K121" s="65"/>
      <c r="L121" s="65"/>
      <c r="M121" s="65"/>
      <c r="R121" s="65"/>
      <c r="S121" s="65"/>
      <c r="T121" s="65"/>
      <c r="U121" s="65"/>
      <c r="V121" s="65"/>
      <c r="W121" s="65"/>
      <c r="X121" s="65"/>
      <c r="Y121" s="65"/>
    </row>
    <row r="122" spans="1:25" x14ac:dyDescent="0.2">
      <c r="A122" s="65"/>
      <c r="B122" s="65"/>
      <c r="F122" s="65"/>
      <c r="G122" s="65"/>
      <c r="H122" s="65"/>
      <c r="I122" s="65"/>
      <c r="J122" s="65"/>
      <c r="K122" s="65"/>
      <c r="L122" s="65"/>
      <c r="M122" s="65"/>
      <c r="R122" s="65"/>
      <c r="S122" s="65"/>
      <c r="T122" s="65"/>
      <c r="U122" s="65"/>
      <c r="V122" s="65"/>
      <c r="W122" s="65"/>
      <c r="X122" s="65"/>
      <c r="Y122" s="65"/>
    </row>
    <row r="123" spans="1:25" x14ac:dyDescent="0.2">
      <c r="A123" s="65"/>
      <c r="B123" s="65"/>
      <c r="F123" s="65"/>
      <c r="G123" s="65"/>
      <c r="H123" s="65"/>
      <c r="I123" s="65"/>
      <c r="J123" s="65"/>
      <c r="K123" s="65"/>
      <c r="L123" s="65"/>
      <c r="M123" s="65"/>
      <c r="R123" s="65"/>
      <c r="S123" s="65"/>
      <c r="T123" s="65"/>
      <c r="U123" s="65"/>
      <c r="V123" s="65"/>
      <c r="W123" s="65"/>
      <c r="X123" s="65"/>
      <c r="Y123" s="65"/>
    </row>
    <row r="124" spans="1:25" x14ac:dyDescent="0.2">
      <c r="A124" s="65"/>
      <c r="B124" s="65"/>
      <c r="F124" s="65"/>
      <c r="G124" s="65"/>
      <c r="H124" s="65"/>
      <c r="I124" s="65"/>
      <c r="J124" s="65"/>
      <c r="K124" s="65"/>
      <c r="L124" s="65"/>
      <c r="M124" s="65"/>
      <c r="R124" s="65"/>
      <c r="S124" s="65"/>
      <c r="T124" s="65"/>
      <c r="U124" s="65"/>
      <c r="V124" s="65"/>
      <c r="W124" s="65"/>
      <c r="X124" s="65"/>
      <c r="Y124" s="65"/>
    </row>
    <row r="125" spans="1:25" x14ac:dyDescent="0.2">
      <c r="A125" s="65"/>
      <c r="B125" s="65"/>
      <c r="F125" s="65"/>
      <c r="G125" s="65"/>
      <c r="H125" s="65"/>
      <c r="I125" s="65"/>
      <c r="J125" s="65"/>
      <c r="K125" s="65"/>
      <c r="L125" s="65"/>
      <c r="M125" s="65"/>
      <c r="R125" s="65"/>
      <c r="S125" s="65"/>
      <c r="T125" s="65"/>
      <c r="U125" s="65"/>
      <c r="V125" s="65"/>
      <c r="W125" s="65"/>
      <c r="X125" s="65"/>
      <c r="Y125" s="65"/>
    </row>
    <row r="126" spans="1:25" x14ac:dyDescent="0.2">
      <c r="A126" s="65"/>
      <c r="B126" s="65"/>
      <c r="F126" s="65"/>
      <c r="G126" s="65"/>
      <c r="H126" s="65"/>
      <c r="I126" s="65"/>
      <c r="J126" s="65"/>
      <c r="K126" s="65"/>
      <c r="L126" s="65"/>
      <c r="M126" s="65"/>
      <c r="R126" s="65"/>
      <c r="S126" s="65"/>
      <c r="T126" s="65"/>
      <c r="U126" s="65"/>
      <c r="V126" s="65"/>
      <c r="W126" s="65"/>
      <c r="X126" s="65"/>
      <c r="Y126" s="65"/>
    </row>
    <row r="127" spans="1:25" x14ac:dyDescent="0.2">
      <c r="A127" s="65"/>
      <c r="B127" s="65"/>
      <c r="F127" s="65"/>
      <c r="G127" s="65"/>
      <c r="H127" s="65"/>
      <c r="I127" s="65"/>
      <c r="J127" s="65"/>
      <c r="K127" s="65"/>
      <c r="L127" s="65"/>
      <c r="M127" s="65"/>
      <c r="R127" s="65"/>
      <c r="S127" s="65"/>
      <c r="T127" s="65"/>
      <c r="U127" s="65"/>
      <c r="V127" s="65"/>
      <c r="W127" s="65"/>
      <c r="X127" s="65"/>
      <c r="Y127" s="65"/>
    </row>
    <row r="128" spans="1:25" x14ac:dyDescent="0.2">
      <c r="A128" s="65"/>
      <c r="B128" s="65"/>
      <c r="F128" s="65"/>
      <c r="G128" s="65"/>
      <c r="H128" s="65"/>
      <c r="I128" s="65"/>
      <c r="J128" s="65"/>
      <c r="K128" s="65"/>
      <c r="L128" s="65"/>
      <c r="M128" s="65"/>
      <c r="R128" s="65"/>
      <c r="S128" s="65"/>
      <c r="T128" s="65"/>
      <c r="U128" s="65"/>
      <c r="V128" s="65"/>
      <c r="W128" s="65"/>
      <c r="X128" s="65"/>
      <c r="Y128" s="65"/>
    </row>
    <row r="129" spans="1:25" x14ac:dyDescent="0.2">
      <c r="A129" s="65"/>
      <c r="B129" s="65"/>
      <c r="F129" s="65"/>
      <c r="G129" s="65"/>
      <c r="H129" s="65"/>
      <c r="I129" s="65"/>
      <c r="J129" s="65"/>
      <c r="K129" s="65"/>
      <c r="L129" s="65"/>
      <c r="M129" s="65"/>
      <c r="R129" s="65"/>
      <c r="S129" s="65"/>
      <c r="T129" s="65"/>
      <c r="U129" s="65"/>
      <c r="V129" s="65"/>
      <c r="W129" s="65"/>
      <c r="X129" s="65"/>
      <c r="Y129" s="65"/>
    </row>
    <row r="130" spans="1:25" x14ac:dyDescent="0.2">
      <c r="A130" s="65"/>
      <c r="B130" s="65"/>
      <c r="F130" s="65"/>
      <c r="G130" s="65"/>
      <c r="H130" s="65"/>
      <c r="I130" s="65"/>
      <c r="J130" s="65"/>
      <c r="K130" s="65"/>
      <c r="L130" s="65"/>
      <c r="M130" s="65"/>
      <c r="R130" s="65"/>
      <c r="S130" s="65"/>
      <c r="T130" s="65"/>
      <c r="U130" s="65"/>
      <c r="V130" s="65"/>
      <c r="W130" s="65"/>
      <c r="X130" s="65"/>
      <c r="Y130" s="65"/>
    </row>
    <row r="131" spans="1:25" x14ac:dyDescent="0.2">
      <c r="A131" s="65"/>
      <c r="B131" s="65"/>
      <c r="F131" s="65"/>
      <c r="G131" s="65"/>
      <c r="H131" s="65"/>
      <c r="I131" s="65"/>
      <c r="J131" s="65"/>
      <c r="K131" s="65"/>
      <c r="L131" s="65"/>
      <c r="M131" s="65"/>
      <c r="R131" s="65"/>
      <c r="S131" s="65"/>
      <c r="T131" s="65"/>
      <c r="U131" s="65"/>
      <c r="V131" s="65"/>
      <c r="W131" s="65"/>
      <c r="X131" s="65"/>
      <c r="Y131" s="65"/>
    </row>
    <row r="132" spans="1:25" x14ac:dyDescent="0.2">
      <c r="A132" s="65"/>
      <c r="B132" s="65"/>
      <c r="F132" s="65"/>
      <c r="G132" s="65"/>
      <c r="H132" s="65"/>
      <c r="I132" s="65"/>
      <c r="J132" s="65"/>
      <c r="K132" s="65"/>
      <c r="L132" s="65"/>
      <c r="M132" s="65"/>
      <c r="R132" s="65"/>
      <c r="S132" s="65"/>
      <c r="T132" s="65"/>
      <c r="U132" s="65"/>
      <c r="V132" s="65"/>
      <c r="W132" s="65"/>
      <c r="X132" s="65"/>
      <c r="Y132" s="65"/>
    </row>
    <row r="133" spans="1:25" x14ac:dyDescent="0.2">
      <c r="A133" s="65"/>
      <c r="B133" s="65"/>
      <c r="F133" s="65"/>
      <c r="G133" s="65"/>
      <c r="H133" s="65"/>
      <c r="I133" s="65"/>
      <c r="J133" s="65"/>
      <c r="K133" s="65"/>
      <c r="L133" s="65"/>
      <c r="M133" s="65"/>
      <c r="R133" s="65"/>
      <c r="S133" s="65"/>
      <c r="T133" s="65"/>
      <c r="U133" s="65"/>
      <c r="V133" s="65"/>
      <c r="W133" s="65"/>
      <c r="X133" s="65"/>
      <c r="Y133" s="65"/>
    </row>
    <row r="134" spans="1:25" x14ac:dyDescent="0.2">
      <c r="A134" s="65"/>
      <c r="B134" s="65"/>
      <c r="F134" s="65"/>
      <c r="G134" s="65"/>
      <c r="H134" s="65"/>
      <c r="I134" s="65"/>
      <c r="J134" s="65"/>
      <c r="K134" s="65"/>
      <c r="L134" s="65"/>
      <c r="M134" s="65"/>
      <c r="R134" s="65"/>
      <c r="S134" s="65"/>
      <c r="T134" s="65"/>
      <c r="U134" s="65"/>
      <c r="V134" s="65"/>
      <c r="W134" s="65"/>
      <c r="X134" s="65"/>
      <c r="Y134" s="65"/>
    </row>
    <row r="135" spans="1:25" x14ac:dyDescent="0.2">
      <c r="A135" s="65"/>
      <c r="B135" s="65"/>
      <c r="F135" s="65"/>
      <c r="G135" s="65"/>
      <c r="H135" s="65"/>
      <c r="I135" s="65"/>
      <c r="J135" s="65"/>
      <c r="K135" s="65"/>
      <c r="L135" s="65"/>
      <c r="M135" s="65"/>
      <c r="R135" s="65"/>
      <c r="S135" s="65"/>
      <c r="T135" s="65"/>
      <c r="U135" s="65"/>
      <c r="V135" s="65"/>
      <c r="W135" s="65"/>
      <c r="X135" s="65"/>
      <c r="Y135" s="65"/>
    </row>
    <row r="136" spans="1:25" x14ac:dyDescent="0.2">
      <c r="A136" s="65"/>
      <c r="B136" s="65"/>
      <c r="F136" s="65"/>
      <c r="G136" s="65"/>
      <c r="H136" s="65"/>
      <c r="I136" s="65"/>
      <c r="J136" s="65"/>
      <c r="K136" s="65"/>
      <c r="L136" s="65"/>
      <c r="M136" s="65"/>
      <c r="R136" s="65"/>
      <c r="S136" s="65"/>
      <c r="T136" s="65"/>
      <c r="U136" s="65"/>
      <c r="V136" s="65"/>
      <c r="W136" s="65"/>
      <c r="X136" s="65"/>
      <c r="Y136" s="65"/>
    </row>
    <row r="137" spans="1:25" x14ac:dyDescent="0.2">
      <c r="A137" s="65"/>
      <c r="B137" s="65"/>
      <c r="F137" s="65"/>
      <c r="G137" s="65"/>
      <c r="H137" s="65"/>
      <c r="I137" s="65"/>
      <c r="J137" s="65"/>
      <c r="K137" s="65"/>
      <c r="L137" s="65"/>
      <c r="M137" s="65"/>
      <c r="R137" s="65"/>
      <c r="S137" s="65"/>
      <c r="T137" s="65"/>
      <c r="U137" s="65"/>
      <c r="V137" s="65"/>
      <c r="W137" s="65"/>
      <c r="X137" s="65"/>
      <c r="Y137" s="65"/>
    </row>
    <row r="138" spans="1:25" x14ac:dyDescent="0.2">
      <c r="A138" s="65"/>
      <c r="B138" s="65"/>
      <c r="F138" s="65"/>
      <c r="G138" s="65"/>
      <c r="H138" s="65"/>
      <c r="I138" s="65"/>
      <c r="J138" s="65"/>
      <c r="K138" s="65"/>
      <c r="L138" s="65"/>
      <c r="M138" s="65"/>
      <c r="R138" s="65"/>
      <c r="S138" s="65"/>
      <c r="T138" s="65"/>
      <c r="U138" s="65"/>
      <c r="V138" s="65"/>
      <c r="W138" s="65"/>
      <c r="X138" s="65"/>
      <c r="Y138" s="65"/>
    </row>
    <row r="139" spans="1:25" x14ac:dyDescent="0.2">
      <c r="A139" s="65"/>
      <c r="B139" s="65"/>
      <c r="F139" s="65"/>
      <c r="G139" s="65"/>
      <c r="H139" s="65"/>
      <c r="I139" s="65"/>
      <c r="J139" s="65"/>
      <c r="K139" s="65"/>
      <c r="L139" s="65"/>
      <c r="M139" s="65"/>
      <c r="R139" s="65"/>
      <c r="S139" s="65"/>
      <c r="T139" s="65"/>
      <c r="U139" s="65"/>
      <c r="V139" s="65"/>
      <c r="W139" s="65"/>
      <c r="X139" s="65"/>
      <c r="Y139" s="65"/>
    </row>
    <row r="140" spans="1:25" x14ac:dyDescent="0.2">
      <c r="A140" s="65"/>
      <c r="B140" s="65"/>
      <c r="F140" s="65"/>
      <c r="G140" s="65"/>
      <c r="H140" s="65"/>
      <c r="I140" s="65"/>
      <c r="J140" s="65"/>
      <c r="K140" s="65"/>
      <c r="L140" s="65"/>
      <c r="M140" s="65"/>
      <c r="R140" s="65"/>
      <c r="S140" s="65"/>
      <c r="T140" s="65"/>
      <c r="U140" s="65"/>
      <c r="V140" s="65"/>
      <c r="W140" s="65"/>
      <c r="X140" s="65"/>
      <c r="Y140" s="65"/>
    </row>
    <row r="141" spans="1:25" x14ac:dyDescent="0.2">
      <c r="A141" s="65"/>
      <c r="B141" s="65"/>
      <c r="F141" s="65"/>
      <c r="G141" s="65"/>
      <c r="H141" s="65"/>
      <c r="I141" s="65"/>
      <c r="J141" s="65"/>
      <c r="K141" s="65"/>
      <c r="L141" s="65"/>
      <c r="M141" s="65"/>
      <c r="R141" s="65"/>
      <c r="S141" s="65"/>
      <c r="T141" s="65"/>
      <c r="U141" s="65"/>
      <c r="V141" s="65"/>
      <c r="W141" s="65"/>
      <c r="X141" s="65"/>
      <c r="Y141" s="65"/>
    </row>
    <row r="142" spans="1:25" x14ac:dyDescent="0.2">
      <c r="A142" s="65"/>
      <c r="B142" s="65"/>
      <c r="F142" s="65"/>
      <c r="G142" s="65"/>
      <c r="H142" s="65"/>
      <c r="I142" s="65"/>
      <c r="J142" s="65"/>
      <c r="K142" s="65"/>
      <c r="L142" s="65"/>
      <c r="M142" s="65"/>
      <c r="R142" s="65"/>
      <c r="S142" s="65"/>
      <c r="T142" s="65"/>
      <c r="U142" s="65"/>
      <c r="V142" s="65"/>
      <c r="W142" s="65"/>
      <c r="X142" s="65"/>
      <c r="Y142" s="65"/>
    </row>
    <row r="143" spans="1:25" x14ac:dyDescent="0.2">
      <c r="A143" s="65"/>
      <c r="B143" s="65"/>
      <c r="F143" s="65"/>
      <c r="G143" s="65"/>
      <c r="H143" s="65"/>
      <c r="I143" s="65"/>
      <c r="J143" s="65"/>
      <c r="K143" s="65"/>
      <c r="L143" s="65"/>
      <c r="M143" s="65"/>
      <c r="R143" s="65"/>
      <c r="S143" s="65"/>
      <c r="T143" s="65"/>
      <c r="U143" s="65"/>
      <c r="V143" s="65"/>
      <c r="W143" s="65"/>
      <c r="X143" s="65"/>
      <c r="Y143" s="65"/>
    </row>
    <row r="144" spans="1:25" x14ac:dyDescent="0.2">
      <c r="A144" s="65"/>
      <c r="B144" s="65"/>
      <c r="F144" s="65"/>
      <c r="G144" s="65"/>
      <c r="H144" s="65"/>
      <c r="I144" s="65"/>
      <c r="J144" s="65"/>
      <c r="K144" s="65"/>
      <c r="L144" s="65"/>
      <c r="M144" s="65"/>
      <c r="R144" s="65"/>
      <c r="S144" s="65"/>
      <c r="T144" s="65"/>
      <c r="U144" s="65"/>
      <c r="V144" s="65"/>
      <c r="W144" s="65"/>
      <c r="X144" s="65"/>
      <c r="Y144" s="65"/>
    </row>
    <row r="145" spans="1:25" x14ac:dyDescent="0.2">
      <c r="A145" s="65"/>
      <c r="B145" s="65"/>
      <c r="F145" s="65"/>
      <c r="G145" s="65"/>
      <c r="H145" s="65"/>
      <c r="I145" s="65"/>
      <c r="J145" s="65"/>
      <c r="K145" s="65"/>
      <c r="L145" s="65"/>
      <c r="M145" s="65"/>
      <c r="R145" s="65"/>
      <c r="S145" s="65"/>
      <c r="T145" s="65"/>
      <c r="U145" s="65"/>
      <c r="V145" s="65"/>
      <c r="W145" s="65"/>
      <c r="X145" s="65"/>
      <c r="Y145" s="65"/>
    </row>
    <row r="146" spans="1:25" x14ac:dyDescent="0.2">
      <c r="A146" s="65"/>
      <c r="B146" s="65"/>
      <c r="F146" s="65"/>
      <c r="G146" s="65"/>
      <c r="H146" s="65"/>
      <c r="I146" s="65"/>
      <c r="J146" s="65"/>
      <c r="K146" s="65"/>
      <c r="L146" s="65"/>
      <c r="M146" s="65"/>
      <c r="R146" s="65"/>
      <c r="S146" s="65"/>
      <c r="T146" s="65"/>
      <c r="U146" s="65"/>
      <c r="V146" s="65"/>
      <c r="W146" s="65"/>
      <c r="X146" s="65"/>
      <c r="Y146" s="65"/>
    </row>
    <row r="147" spans="1:25" x14ac:dyDescent="0.2">
      <c r="A147" s="65"/>
      <c r="B147" s="65"/>
      <c r="F147" s="65"/>
      <c r="G147" s="65"/>
      <c r="H147" s="65"/>
      <c r="I147" s="65"/>
      <c r="J147" s="65"/>
      <c r="K147" s="65"/>
      <c r="L147" s="65"/>
      <c r="M147" s="65"/>
      <c r="R147" s="65"/>
      <c r="S147" s="65"/>
      <c r="T147" s="65"/>
      <c r="U147" s="65"/>
      <c r="V147" s="65"/>
      <c r="W147" s="65"/>
      <c r="X147" s="65"/>
      <c r="Y147" s="65"/>
    </row>
    <row r="148" spans="1:25" x14ac:dyDescent="0.2">
      <c r="A148" s="65"/>
      <c r="B148" s="65"/>
      <c r="F148" s="65"/>
      <c r="G148" s="65"/>
      <c r="H148" s="65"/>
      <c r="I148" s="65"/>
      <c r="J148" s="65"/>
      <c r="K148" s="65"/>
      <c r="L148" s="65"/>
      <c r="M148" s="65"/>
      <c r="R148" s="65"/>
      <c r="S148" s="65"/>
      <c r="T148" s="65"/>
      <c r="U148" s="65"/>
      <c r="V148" s="65"/>
      <c r="W148" s="65"/>
      <c r="X148" s="65"/>
      <c r="Y148" s="65"/>
    </row>
    <row r="149" spans="1:25" x14ac:dyDescent="0.2">
      <c r="A149" s="65"/>
      <c r="B149" s="65"/>
      <c r="F149" s="65"/>
      <c r="G149" s="65"/>
      <c r="H149" s="65"/>
      <c r="I149" s="65"/>
      <c r="J149" s="65"/>
      <c r="K149" s="65"/>
      <c r="L149" s="65"/>
      <c r="M149" s="65"/>
      <c r="R149" s="65"/>
      <c r="S149" s="65"/>
      <c r="T149" s="65"/>
      <c r="U149" s="65"/>
      <c r="V149" s="65"/>
      <c r="W149" s="65"/>
      <c r="X149" s="65"/>
      <c r="Y149" s="65"/>
    </row>
    <row r="150" spans="1:25" x14ac:dyDescent="0.2">
      <c r="A150" s="65"/>
      <c r="B150" s="65"/>
      <c r="F150" s="65"/>
      <c r="G150" s="65"/>
      <c r="H150" s="65"/>
      <c r="I150" s="65"/>
      <c r="J150" s="65"/>
      <c r="K150" s="65"/>
      <c r="L150" s="65"/>
      <c r="M150" s="65"/>
      <c r="R150" s="65"/>
      <c r="S150" s="65"/>
      <c r="T150" s="65"/>
      <c r="U150" s="65"/>
      <c r="V150" s="65"/>
      <c r="W150" s="65"/>
      <c r="X150" s="65"/>
      <c r="Y150" s="65"/>
    </row>
    <row r="151" spans="1:25" x14ac:dyDescent="0.2">
      <c r="A151" s="65"/>
      <c r="B151" s="65"/>
      <c r="F151" s="65"/>
      <c r="G151" s="65"/>
      <c r="H151" s="65"/>
      <c r="I151" s="65"/>
      <c r="J151" s="65"/>
      <c r="K151" s="65"/>
      <c r="L151" s="65"/>
      <c r="M151" s="65"/>
      <c r="R151" s="65"/>
      <c r="S151" s="65"/>
      <c r="T151" s="65"/>
      <c r="U151" s="65"/>
      <c r="V151" s="65"/>
      <c r="W151" s="65"/>
      <c r="X151" s="65"/>
      <c r="Y151" s="65"/>
    </row>
    <row r="152" spans="1:25" x14ac:dyDescent="0.2">
      <c r="A152" s="65"/>
      <c r="B152" s="65"/>
      <c r="F152" s="65"/>
      <c r="G152" s="65"/>
      <c r="H152" s="65"/>
      <c r="I152" s="65"/>
      <c r="J152" s="65"/>
      <c r="K152" s="65"/>
      <c r="L152" s="65"/>
      <c r="M152" s="65"/>
      <c r="R152" s="65"/>
      <c r="S152" s="65"/>
      <c r="T152" s="65"/>
      <c r="U152" s="65"/>
      <c r="V152" s="65"/>
      <c r="W152" s="65"/>
      <c r="X152" s="65"/>
      <c r="Y152" s="65"/>
    </row>
    <row r="153" spans="1:25" x14ac:dyDescent="0.2">
      <c r="A153" s="65"/>
      <c r="B153" s="65"/>
      <c r="F153" s="65"/>
      <c r="G153" s="65"/>
      <c r="H153" s="65"/>
      <c r="I153" s="65"/>
      <c r="J153" s="65"/>
      <c r="K153" s="65"/>
      <c r="L153" s="65"/>
      <c r="M153" s="65"/>
      <c r="R153" s="65"/>
      <c r="S153" s="65"/>
      <c r="T153" s="65"/>
      <c r="U153" s="65"/>
      <c r="V153" s="65"/>
      <c r="W153" s="65"/>
      <c r="X153" s="65"/>
      <c r="Y153" s="65"/>
    </row>
    <row r="154" spans="1:25" x14ac:dyDescent="0.2">
      <c r="A154" s="65"/>
      <c r="B154" s="65"/>
      <c r="F154" s="65"/>
      <c r="G154" s="65"/>
      <c r="H154" s="65"/>
      <c r="I154" s="65"/>
      <c r="J154" s="65"/>
      <c r="K154" s="65"/>
      <c r="L154" s="65"/>
      <c r="M154" s="65"/>
      <c r="R154" s="65"/>
      <c r="S154" s="65"/>
      <c r="T154" s="65"/>
      <c r="U154" s="65"/>
      <c r="V154" s="65"/>
      <c r="W154" s="65"/>
      <c r="X154" s="65"/>
      <c r="Y154" s="65"/>
    </row>
    <row r="155" spans="1:25" x14ac:dyDescent="0.2">
      <c r="A155" s="65"/>
      <c r="B155" s="65"/>
      <c r="F155" s="65"/>
      <c r="G155" s="65"/>
      <c r="H155" s="65"/>
      <c r="I155" s="65"/>
      <c r="J155" s="65"/>
      <c r="K155" s="65"/>
      <c r="L155" s="65"/>
      <c r="M155" s="65"/>
      <c r="R155" s="65"/>
      <c r="S155" s="65"/>
      <c r="T155" s="65"/>
      <c r="U155" s="65"/>
      <c r="V155" s="65"/>
      <c r="W155" s="65"/>
      <c r="X155" s="65"/>
      <c r="Y155" s="65"/>
    </row>
    <row r="156" spans="1:25" x14ac:dyDescent="0.2">
      <c r="A156" s="65"/>
      <c r="B156" s="65"/>
      <c r="F156" s="65"/>
      <c r="G156" s="65"/>
      <c r="H156" s="65"/>
      <c r="I156" s="65"/>
      <c r="J156" s="65"/>
      <c r="K156" s="65"/>
      <c r="L156" s="65"/>
      <c r="M156" s="65"/>
      <c r="R156" s="65"/>
      <c r="S156" s="65"/>
      <c r="T156" s="65"/>
      <c r="U156" s="65"/>
      <c r="V156" s="65"/>
      <c r="W156" s="65"/>
      <c r="X156" s="65"/>
      <c r="Y156" s="65"/>
    </row>
    <row r="157" spans="1:25" x14ac:dyDescent="0.2">
      <c r="A157" s="65"/>
      <c r="B157" s="65"/>
      <c r="F157" s="65"/>
      <c r="G157" s="65"/>
      <c r="H157" s="65"/>
      <c r="I157" s="65"/>
      <c r="J157" s="65"/>
      <c r="K157" s="65"/>
      <c r="L157" s="65"/>
      <c r="M157" s="65"/>
      <c r="R157" s="65"/>
      <c r="S157" s="65"/>
      <c r="T157" s="65"/>
      <c r="U157" s="65"/>
      <c r="V157" s="65"/>
      <c r="W157" s="65"/>
      <c r="X157" s="65"/>
      <c r="Y157" s="65"/>
    </row>
    <row r="158" spans="1:25" x14ac:dyDescent="0.2">
      <c r="A158" s="65"/>
      <c r="B158" s="65"/>
      <c r="F158" s="65"/>
      <c r="G158" s="65"/>
      <c r="H158" s="65"/>
      <c r="I158" s="65"/>
      <c r="J158" s="65"/>
      <c r="K158" s="65"/>
      <c r="L158" s="65"/>
      <c r="M158" s="65"/>
      <c r="R158" s="65"/>
      <c r="S158" s="65"/>
      <c r="T158" s="65"/>
      <c r="U158" s="65"/>
      <c r="V158" s="65"/>
      <c r="W158" s="65"/>
      <c r="X158" s="65"/>
      <c r="Y158" s="65"/>
    </row>
    <row r="159" spans="1:25" x14ac:dyDescent="0.2">
      <c r="A159" s="65"/>
      <c r="B159" s="65"/>
      <c r="F159" s="65"/>
      <c r="G159" s="65"/>
      <c r="H159" s="65"/>
      <c r="I159" s="65"/>
      <c r="J159" s="65"/>
      <c r="K159" s="65"/>
      <c r="L159" s="65"/>
      <c r="M159" s="65"/>
      <c r="R159" s="65"/>
      <c r="S159" s="65"/>
      <c r="T159" s="65"/>
      <c r="U159" s="65"/>
      <c r="V159" s="65"/>
      <c r="W159" s="65"/>
      <c r="X159" s="65"/>
      <c r="Y159" s="65"/>
    </row>
    <row r="160" spans="1:25" x14ac:dyDescent="0.2">
      <c r="A160" s="65"/>
      <c r="B160" s="65"/>
      <c r="F160" s="65"/>
      <c r="G160" s="65"/>
      <c r="H160" s="65"/>
      <c r="I160" s="65"/>
      <c r="J160" s="65"/>
      <c r="K160" s="65"/>
      <c r="L160" s="65"/>
      <c r="M160" s="65"/>
      <c r="R160" s="65"/>
      <c r="S160" s="65"/>
      <c r="T160" s="65"/>
      <c r="U160" s="65"/>
      <c r="V160" s="65"/>
      <c r="W160" s="65"/>
      <c r="X160" s="65"/>
      <c r="Y160" s="65"/>
    </row>
    <row r="161" spans="1:25" x14ac:dyDescent="0.2">
      <c r="A161" s="65"/>
      <c r="B161" s="65"/>
      <c r="F161" s="65"/>
      <c r="G161" s="65"/>
      <c r="H161" s="65"/>
      <c r="I161" s="65"/>
      <c r="J161" s="65"/>
      <c r="K161" s="65"/>
      <c r="L161" s="65"/>
      <c r="M161" s="65"/>
      <c r="R161" s="65"/>
      <c r="S161" s="65"/>
      <c r="T161" s="65"/>
      <c r="U161" s="65"/>
      <c r="V161" s="65"/>
      <c r="W161" s="65"/>
      <c r="X161" s="65"/>
      <c r="Y161" s="65"/>
    </row>
    <row r="162" spans="1:25" x14ac:dyDescent="0.2">
      <c r="A162" s="65"/>
      <c r="B162" s="65"/>
      <c r="F162" s="65"/>
      <c r="G162" s="65"/>
      <c r="H162" s="65"/>
      <c r="I162" s="65"/>
      <c r="J162" s="65"/>
      <c r="K162" s="65"/>
      <c r="L162" s="65"/>
      <c r="M162" s="65"/>
      <c r="R162" s="65"/>
      <c r="S162" s="65"/>
      <c r="T162" s="65"/>
      <c r="U162" s="65"/>
      <c r="V162" s="65"/>
      <c r="W162" s="65"/>
      <c r="X162" s="65"/>
      <c r="Y162" s="65"/>
    </row>
    <row r="163" spans="1:25" x14ac:dyDescent="0.2">
      <c r="A163" s="65"/>
      <c r="B163" s="65"/>
      <c r="F163" s="65"/>
      <c r="G163" s="65"/>
      <c r="H163" s="65"/>
      <c r="I163" s="65"/>
      <c r="J163" s="65"/>
      <c r="K163" s="65"/>
      <c r="L163" s="65"/>
      <c r="M163" s="65"/>
      <c r="R163" s="65"/>
      <c r="S163" s="65"/>
      <c r="T163" s="65"/>
      <c r="U163" s="65"/>
      <c r="V163" s="65"/>
      <c r="W163" s="65"/>
      <c r="X163" s="65"/>
      <c r="Y163" s="65"/>
    </row>
    <row r="164" spans="1:25" x14ac:dyDescent="0.2">
      <c r="A164" s="65"/>
      <c r="B164" s="65"/>
      <c r="F164" s="65"/>
      <c r="G164" s="65"/>
      <c r="H164" s="65"/>
      <c r="I164" s="65"/>
      <c r="J164" s="65"/>
      <c r="K164" s="65"/>
      <c r="L164" s="65"/>
      <c r="M164" s="65"/>
      <c r="R164" s="65"/>
      <c r="S164" s="65"/>
      <c r="T164" s="65"/>
      <c r="U164" s="65"/>
      <c r="V164" s="65"/>
      <c r="W164" s="65"/>
      <c r="X164" s="65"/>
      <c r="Y164" s="65"/>
    </row>
    <row r="165" spans="1:25" x14ac:dyDescent="0.2">
      <c r="A165" s="65"/>
      <c r="B165" s="65"/>
      <c r="F165" s="65"/>
      <c r="G165" s="65"/>
      <c r="H165" s="65"/>
      <c r="I165" s="65"/>
      <c r="J165" s="65"/>
      <c r="K165" s="65"/>
      <c r="L165" s="65"/>
      <c r="M165" s="65"/>
      <c r="R165" s="65"/>
      <c r="S165" s="65"/>
      <c r="T165" s="65"/>
      <c r="U165" s="65"/>
      <c r="V165" s="65"/>
      <c r="W165" s="65"/>
      <c r="X165" s="65"/>
      <c r="Y165" s="65"/>
    </row>
    <row r="166" spans="1:25" x14ac:dyDescent="0.2">
      <c r="A166" s="65"/>
      <c r="B166" s="65"/>
      <c r="F166" s="65"/>
      <c r="G166" s="65"/>
      <c r="H166" s="65"/>
      <c r="I166" s="65"/>
      <c r="J166" s="65"/>
      <c r="K166" s="65"/>
      <c r="L166" s="65"/>
      <c r="M166" s="65"/>
      <c r="R166" s="65"/>
      <c r="S166" s="65"/>
      <c r="T166" s="65"/>
      <c r="U166" s="65"/>
      <c r="V166" s="65"/>
      <c r="W166" s="65"/>
      <c r="X166" s="65"/>
      <c r="Y166" s="65"/>
    </row>
    <row r="167" spans="1:25" x14ac:dyDescent="0.2">
      <c r="A167" s="65"/>
      <c r="B167" s="65"/>
      <c r="F167" s="65"/>
      <c r="G167" s="65"/>
      <c r="H167" s="65"/>
      <c r="I167" s="65"/>
      <c r="J167" s="65"/>
      <c r="K167" s="65"/>
      <c r="L167" s="65"/>
      <c r="M167" s="65"/>
      <c r="R167" s="65"/>
      <c r="S167" s="65"/>
      <c r="T167" s="65"/>
      <c r="U167" s="65"/>
      <c r="V167" s="65"/>
      <c r="W167" s="65"/>
      <c r="X167" s="65"/>
      <c r="Y167" s="65"/>
    </row>
    <row r="168" spans="1:25" x14ac:dyDescent="0.2">
      <c r="A168" s="65"/>
      <c r="B168" s="65"/>
      <c r="F168" s="65"/>
      <c r="G168" s="65"/>
      <c r="H168" s="65"/>
      <c r="I168" s="65"/>
      <c r="J168" s="65"/>
      <c r="K168" s="65"/>
      <c r="L168" s="65"/>
      <c r="M168" s="65"/>
      <c r="R168" s="65"/>
      <c r="S168" s="65"/>
      <c r="T168" s="65"/>
      <c r="U168" s="65"/>
      <c r="V168" s="65"/>
      <c r="W168" s="65"/>
      <c r="X168" s="65"/>
      <c r="Y168" s="65"/>
    </row>
    <row r="169" spans="1:25" x14ac:dyDescent="0.2">
      <c r="A169" s="65"/>
      <c r="B169" s="65"/>
      <c r="F169" s="65"/>
      <c r="G169" s="65"/>
      <c r="H169" s="65"/>
      <c r="I169" s="65"/>
      <c r="J169" s="65"/>
      <c r="K169" s="65"/>
      <c r="L169" s="65"/>
      <c r="M169" s="65"/>
      <c r="R169" s="65"/>
      <c r="S169" s="65"/>
      <c r="T169" s="65"/>
      <c r="U169" s="65"/>
      <c r="V169" s="65"/>
      <c r="W169" s="65"/>
      <c r="X169" s="65"/>
      <c r="Y169" s="65"/>
    </row>
    <row r="170" spans="1:25" x14ac:dyDescent="0.2">
      <c r="A170" s="65"/>
      <c r="B170" s="65"/>
      <c r="F170" s="65"/>
      <c r="G170" s="65"/>
      <c r="H170" s="65"/>
      <c r="I170" s="65"/>
      <c r="J170" s="65"/>
      <c r="K170" s="65"/>
      <c r="L170" s="65"/>
      <c r="M170" s="65"/>
      <c r="R170" s="65"/>
      <c r="S170" s="65"/>
      <c r="T170" s="65"/>
      <c r="U170" s="65"/>
      <c r="V170" s="65"/>
      <c r="W170" s="65"/>
      <c r="X170" s="65"/>
      <c r="Y170" s="65"/>
    </row>
    <row r="171" spans="1:25" x14ac:dyDescent="0.2">
      <c r="A171" s="65"/>
      <c r="B171" s="65"/>
      <c r="F171" s="65"/>
      <c r="G171" s="65"/>
      <c r="H171" s="65"/>
      <c r="I171" s="65"/>
      <c r="J171" s="65"/>
      <c r="K171" s="65"/>
      <c r="L171" s="65"/>
      <c r="M171" s="65"/>
      <c r="R171" s="65"/>
      <c r="S171" s="65"/>
      <c r="T171" s="65"/>
      <c r="U171" s="65"/>
      <c r="V171" s="65"/>
      <c r="W171" s="65"/>
      <c r="X171" s="65"/>
      <c r="Y171" s="65"/>
    </row>
    <row r="172" spans="1:25" x14ac:dyDescent="0.2">
      <c r="A172" s="65"/>
      <c r="B172" s="65"/>
      <c r="F172" s="65"/>
      <c r="G172" s="65"/>
      <c r="H172" s="65"/>
      <c r="I172" s="65"/>
      <c r="J172" s="65"/>
      <c r="K172" s="65"/>
      <c r="L172" s="65"/>
      <c r="M172" s="65"/>
      <c r="R172" s="65"/>
      <c r="S172" s="65"/>
      <c r="T172" s="65"/>
      <c r="U172" s="65"/>
      <c r="V172" s="65"/>
      <c r="W172" s="65"/>
      <c r="X172" s="65"/>
      <c r="Y172" s="65"/>
    </row>
    <row r="173" spans="1:25" x14ac:dyDescent="0.2">
      <c r="A173" s="65"/>
      <c r="B173" s="65"/>
      <c r="F173" s="65"/>
      <c r="G173" s="65"/>
      <c r="H173" s="65"/>
      <c r="I173" s="65"/>
      <c r="J173" s="65"/>
      <c r="K173" s="65"/>
      <c r="L173" s="65"/>
      <c r="M173" s="65"/>
      <c r="R173" s="65"/>
      <c r="S173" s="65"/>
      <c r="T173" s="65"/>
      <c r="U173" s="65"/>
      <c r="V173" s="65"/>
      <c r="W173" s="65"/>
      <c r="X173" s="65"/>
      <c r="Y173" s="65"/>
    </row>
    <row r="174" spans="1:25" x14ac:dyDescent="0.2">
      <c r="A174" s="65"/>
      <c r="B174" s="65"/>
      <c r="F174" s="65"/>
      <c r="G174" s="65"/>
      <c r="H174" s="65"/>
      <c r="I174" s="65"/>
      <c r="J174" s="65"/>
      <c r="K174" s="65"/>
      <c r="L174" s="65"/>
      <c r="M174" s="65"/>
      <c r="R174" s="65"/>
      <c r="S174" s="65"/>
      <c r="T174" s="65"/>
      <c r="U174" s="65"/>
      <c r="V174" s="65"/>
      <c r="W174" s="65"/>
      <c r="X174" s="65"/>
      <c r="Y174" s="65"/>
    </row>
    <row r="175" spans="1:25" x14ac:dyDescent="0.2">
      <c r="A175" s="65"/>
      <c r="B175" s="65"/>
      <c r="F175" s="65"/>
      <c r="G175" s="65"/>
      <c r="H175" s="65"/>
      <c r="I175" s="65"/>
      <c r="J175" s="65"/>
      <c r="K175" s="65"/>
      <c r="L175" s="65"/>
      <c r="M175" s="65"/>
      <c r="R175" s="65"/>
      <c r="S175" s="65"/>
      <c r="T175" s="65"/>
      <c r="U175" s="65"/>
      <c r="V175" s="65"/>
      <c r="W175" s="65"/>
      <c r="X175" s="65"/>
      <c r="Y175" s="65"/>
    </row>
    <row r="176" spans="1:25" x14ac:dyDescent="0.2">
      <c r="A176" s="65"/>
      <c r="B176" s="65"/>
      <c r="F176" s="65"/>
      <c r="G176" s="65"/>
      <c r="H176" s="65"/>
      <c r="I176" s="65"/>
      <c r="J176" s="65"/>
      <c r="K176" s="65"/>
      <c r="L176" s="65"/>
      <c r="M176" s="65"/>
      <c r="R176" s="65"/>
      <c r="S176" s="65"/>
      <c r="T176" s="65"/>
      <c r="U176" s="65"/>
      <c r="V176" s="65"/>
      <c r="W176" s="65"/>
      <c r="X176" s="65"/>
      <c r="Y176" s="65"/>
    </row>
    <row r="177" spans="1:25" x14ac:dyDescent="0.2">
      <c r="A177" s="65"/>
      <c r="B177" s="65"/>
      <c r="F177" s="65"/>
      <c r="G177" s="65"/>
      <c r="H177" s="65"/>
      <c r="I177" s="65"/>
      <c r="J177" s="65"/>
      <c r="K177" s="65"/>
      <c r="L177" s="65"/>
      <c r="M177" s="65"/>
      <c r="R177" s="65"/>
      <c r="S177" s="65"/>
      <c r="T177" s="65"/>
      <c r="U177" s="65"/>
      <c r="V177" s="65"/>
      <c r="W177" s="65"/>
      <c r="X177" s="65"/>
      <c r="Y177" s="65"/>
    </row>
    <row r="178" spans="1:25" x14ac:dyDescent="0.2">
      <c r="A178" s="65"/>
      <c r="B178" s="65"/>
      <c r="F178" s="65"/>
      <c r="G178" s="65"/>
      <c r="H178" s="65"/>
      <c r="I178" s="65"/>
      <c r="J178" s="65"/>
      <c r="K178" s="65"/>
      <c r="L178" s="65"/>
      <c r="M178" s="65"/>
      <c r="R178" s="65"/>
      <c r="S178" s="65"/>
      <c r="T178" s="65"/>
      <c r="U178" s="65"/>
      <c r="V178" s="65"/>
      <c r="W178" s="65"/>
      <c r="X178" s="65"/>
      <c r="Y178" s="65"/>
    </row>
    <row r="179" spans="1:25" x14ac:dyDescent="0.2">
      <c r="A179" s="65"/>
      <c r="B179" s="65"/>
      <c r="F179" s="65"/>
      <c r="G179" s="65"/>
      <c r="H179" s="65"/>
      <c r="I179" s="65"/>
      <c r="J179" s="65"/>
      <c r="K179" s="65"/>
      <c r="L179" s="65"/>
      <c r="M179" s="65"/>
      <c r="R179" s="65"/>
      <c r="S179" s="65"/>
      <c r="T179" s="65"/>
      <c r="U179" s="65"/>
      <c r="V179" s="65"/>
      <c r="W179" s="65"/>
      <c r="X179" s="65"/>
      <c r="Y179" s="65"/>
    </row>
    <row r="180" spans="1:25" x14ac:dyDescent="0.2">
      <c r="A180" s="65"/>
      <c r="B180" s="65"/>
      <c r="F180" s="65"/>
      <c r="G180" s="65"/>
      <c r="H180" s="65"/>
      <c r="I180" s="65"/>
      <c r="J180" s="65"/>
      <c r="K180" s="65"/>
      <c r="L180" s="65"/>
      <c r="M180" s="65"/>
      <c r="R180" s="65"/>
      <c r="S180" s="65"/>
      <c r="T180" s="65"/>
      <c r="U180" s="65"/>
      <c r="V180" s="65"/>
      <c r="W180" s="65"/>
      <c r="X180" s="65"/>
      <c r="Y180" s="65"/>
    </row>
    <row r="181" spans="1:25" x14ac:dyDescent="0.2">
      <c r="A181" s="65"/>
      <c r="B181" s="65"/>
      <c r="F181" s="65"/>
      <c r="G181" s="65"/>
      <c r="H181" s="65"/>
      <c r="I181" s="65"/>
      <c r="J181" s="65"/>
      <c r="K181" s="65"/>
      <c r="L181" s="65"/>
      <c r="M181" s="65"/>
      <c r="R181" s="65"/>
      <c r="S181" s="65"/>
      <c r="T181" s="65"/>
      <c r="U181" s="65"/>
      <c r="V181" s="65"/>
      <c r="W181" s="65"/>
      <c r="X181" s="65"/>
      <c r="Y181" s="65"/>
    </row>
    <row r="182" spans="1:25" x14ac:dyDescent="0.2">
      <c r="A182" s="65"/>
      <c r="B182" s="65"/>
      <c r="F182" s="65"/>
      <c r="G182" s="65"/>
      <c r="H182" s="65"/>
      <c r="I182" s="65"/>
      <c r="J182" s="65"/>
      <c r="K182" s="65"/>
      <c r="L182" s="65"/>
      <c r="M182" s="65"/>
      <c r="R182" s="65"/>
      <c r="S182" s="65"/>
      <c r="T182" s="65"/>
      <c r="U182" s="65"/>
      <c r="V182" s="65"/>
      <c r="W182" s="65"/>
      <c r="X182" s="65"/>
      <c r="Y182" s="65"/>
    </row>
    <row r="183" spans="1:25" x14ac:dyDescent="0.2">
      <c r="A183" s="65"/>
      <c r="B183" s="65"/>
      <c r="F183" s="65"/>
      <c r="G183" s="65"/>
      <c r="H183" s="65"/>
      <c r="I183" s="65"/>
      <c r="J183" s="65"/>
      <c r="K183" s="65"/>
      <c r="L183" s="65"/>
      <c r="M183" s="65"/>
      <c r="R183" s="65"/>
      <c r="S183" s="65"/>
      <c r="T183" s="65"/>
      <c r="U183" s="65"/>
      <c r="V183" s="65"/>
      <c r="W183" s="65"/>
      <c r="X183" s="65"/>
      <c r="Y183" s="65"/>
    </row>
    <row r="184" spans="1:25" x14ac:dyDescent="0.2">
      <c r="A184" s="65"/>
      <c r="B184" s="65"/>
      <c r="F184" s="65"/>
      <c r="G184" s="65"/>
      <c r="H184" s="65"/>
      <c r="I184" s="65"/>
      <c r="J184" s="65"/>
      <c r="K184" s="65"/>
      <c r="L184" s="65"/>
      <c r="M184" s="65"/>
      <c r="R184" s="65"/>
      <c r="S184" s="65"/>
      <c r="T184" s="65"/>
      <c r="U184" s="65"/>
      <c r="V184" s="65"/>
      <c r="W184" s="65"/>
      <c r="X184" s="65"/>
      <c r="Y184" s="65"/>
    </row>
    <row r="185" spans="1:25" x14ac:dyDescent="0.2">
      <c r="A185" s="65"/>
      <c r="B185" s="65"/>
      <c r="F185" s="65"/>
      <c r="G185" s="65"/>
      <c r="H185" s="65"/>
      <c r="I185" s="65"/>
      <c r="J185" s="65"/>
      <c r="K185" s="65"/>
      <c r="L185" s="65"/>
      <c r="M185" s="65"/>
      <c r="R185" s="65"/>
      <c r="S185" s="65"/>
      <c r="T185" s="65"/>
      <c r="U185" s="65"/>
      <c r="V185" s="65"/>
      <c r="W185" s="65"/>
      <c r="X185" s="65"/>
      <c r="Y185" s="65"/>
    </row>
    <row r="186" spans="1:25" x14ac:dyDescent="0.2">
      <c r="A186" s="65"/>
      <c r="B186" s="65"/>
      <c r="F186" s="65"/>
      <c r="G186" s="65"/>
      <c r="H186" s="65"/>
      <c r="I186" s="65"/>
      <c r="J186" s="65"/>
      <c r="K186" s="65"/>
      <c r="L186" s="65"/>
      <c r="M186" s="65"/>
      <c r="R186" s="65"/>
      <c r="S186" s="65"/>
      <c r="T186" s="65"/>
      <c r="U186" s="65"/>
      <c r="V186" s="65"/>
      <c r="W186" s="65"/>
      <c r="X186" s="65"/>
      <c r="Y186" s="65"/>
    </row>
    <row r="187" spans="1:25" x14ac:dyDescent="0.2">
      <c r="A187" s="65"/>
      <c r="B187" s="65"/>
      <c r="F187" s="65"/>
      <c r="G187" s="65"/>
      <c r="H187" s="65"/>
      <c r="I187" s="65"/>
      <c r="J187" s="65"/>
      <c r="K187" s="65"/>
      <c r="L187" s="65"/>
      <c r="M187" s="65"/>
      <c r="R187" s="65"/>
      <c r="S187" s="65"/>
      <c r="T187" s="65"/>
      <c r="U187" s="65"/>
      <c r="V187" s="65"/>
      <c r="W187" s="65"/>
      <c r="X187" s="65"/>
      <c r="Y187" s="65"/>
    </row>
    <row r="188" spans="1:25" x14ac:dyDescent="0.2">
      <c r="A188" s="65"/>
      <c r="B188" s="65"/>
      <c r="F188" s="65"/>
      <c r="G188" s="65"/>
      <c r="H188" s="65"/>
      <c r="I188" s="65"/>
      <c r="J188" s="65"/>
      <c r="K188" s="65"/>
      <c r="L188" s="65"/>
      <c r="M188" s="65"/>
      <c r="R188" s="65"/>
      <c r="S188" s="65"/>
      <c r="T188" s="65"/>
      <c r="U188" s="65"/>
      <c r="V188" s="65"/>
      <c r="W188" s="65"/>
      <c r="X188" s="65"/>
      <c r="Y188" s="65"/>
    </row>
    <row r="189" spans="1:25" x14ac:dyDescent="0.2">
      <c r="A189" s="65"/>
      <c r="B189" s="65"/>
      <c r="F189" s="65"/>
      <c r="G189" s="65"/>
      <c r="H189" s="65"/>
      <c r="I189" s="65"/>
      <c r="J189" s="65"/>
      <c r="K189" s="65"/>
      <c r="L189" s="65"/>
      <c r="M189" s="65"/>
      <c r="R189" s="65"/>
      <c r="S189" s="65"/>
      <c r="T189" s="65"/>
      <c r="U189" s="65"/>
      <c r="V189" s="65"/>
      <c r="W189" s="65"/>
      <c r="X189" s="65"/>
      <c r="Y189" s="65"/>
    </row>
    <row r="190" spans="1:25" x14ac:dyDescent="0.2">
      <c r="A190" s="65"/>
      <c r="B190" s="65"/>
      <c r="F190" s="65"/>
      <c r="G190" s="65"/>
      <c r="H190" s="65"/>
      <c r="I190" s="65"/>
      <c r="J190" s="65"/>
      <c r="K190" s="65"/>
      <c r="L190" s="65"/>
      <c r="M190" s="65"/>
      <c r="R190" s="65"/>
      <c r="S190" s="65"/>
      <c r="T190" s="65"/>
      <c r="U190" s="65"/>
      <c r="V190" s="65"/>
      <c r="W190" s="65"/>
      <c r="X190" s="65"/>
      <c r="Y190" s="65"/>
    </row>
    <row r="191" spans="1:25" x14ac:dyDescent="0.2">
      <c r="A191" s="65"/>
      <c r="B191" s="65"/>
      <c r="F191" s="65"/>
      <c r="G191" s="65"/>
      <c r="H191" s="65"/>
      <c r="I191" s="65"/>
      <c r="J191" s="65"/>
      <c r="K191" s="65"/>
      <c r="L191" s="65"/>
      <c r="M191" s="65"/>
      <c r="R191" s="65"/>
      <c r="S191" s="65"/>
      <c r="T191" s="65"/>
      <c r="U191" s="65"/>
      <c r="V191" s="65"/>
      <c r="W191" s="65"/>
      <c r="X191" s="65"/>
      <c r="Y191" s="65"/>
    </row>
    <row r="192" spans="1:25" x14ac:dyDescent="0.2">
      <c r="A192" s="65"/>
      <c r="B192" s="65"/>
      <c r="F192" s="65"/>
      <c r="G192" s="65"/>
      <c r="H192" s="65"/>
      <c r="I192" s="65"/>
      <c r="J192" s="65"/>
      <c r="K192" s="65"/>
      <c r="L192" s="65"/>
      <c r="M192" s="65"/>
      <c r="R192" s="65"/>
      <c r="S192" s="65"/>
      <c r="T192" s="65"/>
      <c r="U192" s="65"/>
      <c r="V192" s="65"/>
      <c r="W192" s="65"/>
      <c r="X192" s="65"/>
      <c r="Y192" s="65"/>
    </row>
    <row r="193" spans="1:25" x14ac:dyDescent="0.2">
      <c r="A193" s="65"/>
      <c r="B193" s="65"/>
      <c r="F193" s="65"/>
      <c r="G193" s="65"/>
      <c r="H193" s="65"/>
      <c r="I193" s="65"/>
      <c r="J193" s="65"/>
      <c r="K193" s="65"/>
      <c r="L193" s="65"/>
      <c r="M193" s="65"/>
      <c r="R193" s="65"/>
      <c r="S193" s="65"/>
      <c r="T193" s="65"/>
      <c r="U193" s="65"/>
      <c r="V193" s="65"/>
      <c r="W193" s="65"/>
      <c r="X193" s="65"/>
      <c r="Y193" s="65"/>
    </row>
    <row r="194" spans="1:25" x14ac:dyDescent="0.2">
      <c r="A194" s="65"/>
      <c r="B194" s="65"/>
      <c r="F194" s="65"/>
      <c r="G194" s="65"/>
      <c r="H194" s="65"/>
      <c r="I194" s="65"/>
      <c r="J194" s="65"/>
      <c r="K194" s="65"/>
      <c r="L194" s="65"/>
      <c r="M194" s="65"/>
      <c r="R194" s="65"/>
      <c r="S194" s="65"/>
      <c r="T194" s="65"/>
      <c r="U194" s="65"/>
      <c r="V194" s="65"/>
      <c r="W194" s="65"/>
      <c r="X194" s="65"/>
      <c r="Y194" s="65"/>
    </row>
    <row r="195" spans="1:25" x14ac:dyDescent="0.2">
      <c r="A195" s="65"/>
      <c r="B195" s="65"/>
      <c r="F195" s="65"/>
      <c r="G195" s="65"/>
      <c r="H195" s="65"/>
      <c r="I195" s="65"/>
      <c r="J195" s="65"/>
      <c r="K195" s="65"/>
      <c r="L195" s="65"/>
      <c r="M195" s="65"/>
      <c r="R195" s="65"/>
      <c r="S195" s="65"/>
      <c r="T195" s="65"/>
      <c r="U195" s="65"/>
      <c r="V195" s="65"/>
      <c r="W195" s="65"/>
      <c r="X195" s="65"/>
      <c r="Y195" s="65"/>
    </row>
    <row r="196" spans="1:25" x14ac:dyDescent="0.2">
      <c r="A196" s="65"/>
      <c r="B196" s="65"/>
      <c r="F196" s="65"/>
      <c r="G196" s="65"/>
      <c r="H196" s="65"/>
      <c r="I196" s="65"/>
      <c r="J196" s="65"/>
      <c r="K196" s="65"/>
      <c r="L196" s="65"/>
      <c r="M196" s="65"/>
      <c r="R196" s="65"/>
      <c r="S196" s="65"/>
      <c r="T196" s="65"/>
      <c r="U196" s="65"/>
      <c r="V196" s="65"/>
      <c r="W196" s="65"/>
      <c r="X196" s="65"/>
      <c r="Y196" s="65"/>
    </row>
    <row r="197" spans="1:25" x14ac:dyDescent="0.2">
      <c r="A197" s="65"/>
      <c r="B197" s="65"/>
      <c r="F197" s="65"/>
      <c r="G197" s="65"/>
      <c r="H197" s="65"/>
      <c r="I197" s="65"/>
      <c r="J197" s="65"/>
      <c r="K197" s="65"/>
      <c r="L197" s="65"/>
      <c r="M197" s="65"/>
      <c r="R197" s="65"/>
      <c r="S197" s="65"/>
      <c r="T197" s="65"/>
      <c r="U197" s="65"/>
      <c r="V197" s="65"/>
      <c r="W197" s="65"/>
      <c r="X197" s="65"/>
      <c r="Y197" s="65"/>
    </row>
    <row r="198" spans="1:25" x14ac:dyDescent="0.2">
      <c r="A198" s="65"/>
      <c r="B198" s="65"/>
      <c r="F198" s="65"/>
      <c r="G198" s="65"/>
      <c r="H198" s="65"/>
      <c r="I198" s="65"/>
      <c r="J198" s="65"/>
      <c r="K198" s="65"/>
      <c r="L198" s="65"/>
      <c r="M198" s="65"/>
      <c r="R198" s="65"/>
      <c r="S198" s="65"/>
      <c r="T198" s="65"/>
      <c r="U198" s="65"/>
      <c r="V198" s="65"/>
      <c r="W198" s="65"/>
      <c r="X198" s="65"/>
      <c r="Y198" s="65"/>
    </row>
    <row r="199" spans="1:25" x14ac:dyDescent="0.2">
      <c r="A199" s="65"/>
      <c r="B199" s="65"/>
      <c r="F199" s="65"/>
      <c r="G199" s="65"/>
      <c r="H199" s="65"/>
      <c r="I199" s="65"/>
      <c r="J199" s="65"/>
      <c r="K199" s="65"/>
      <c r="L199" s="65"/>
      <c r="M199" s="65"/>
      <c r="R199" s="65"/>
      <c r="S199" s="65"/>
      <c r="T199" s="65"/>
      <c r="U199" s="65"/>
      <c r="V199" s="65"/>
      <c r="W199" s="65"/>
      <c r="X199" s="65"/>
      <c r="Y199" s="65"/>
    </row>
    <row r="200" spans="1:25" x14ac:dyDescent="0.2">
      <c r="A200" s="65"/>
      <c r="B200" s="65"/>
      <c r="F200" s="65"/>
      <c r="G200" s="65"/>
      <c r="H200" s="65"/>
      <c r="I200" s="65"/>
      <c r="J200" s="65"/>
      <c r="K200" s="65"/>
      <c r="L200" s="65"/>
      <c r="M200" s="65"/>
      <c r="R200" s="65"/>
      <c r="S200" s="65"/>
      <c r="T200" s="65"/>
      <c r="U200" s="65"/>
      <c r="V200" s="65"/>
      <c r="W200" s="65"/>
      <c r="X200" s="65"/>
      <c r="Y200" s="65"/>
    </row>
    <row r="201" spans="1:25" x14ac:dyDescent="0.2">
      <c r="A201" s="65"/>
      <c r="B201" s="65"/>
      <c r="F201" s="65"/>
      <c r="G201" s="65"/>
      <c r="H201" s="65"/>
      <c r="I201" s="65"/>
      <c r="J201" s="65"/>
      <c r="K201" s="65"/>
      <c r="L201" s="65"/>
      <c r="M201" s="65"/>
      <c r="R201" s="65"/>
      <c r="S201" s="65"/>
      <c r="T201" s="65"/>
      <c r="U201" s="65"/>
      <c r="V201" s="65"/>
      <c r="W201" s="65"/>
      <c r="X201" s="65"/>
      <c r="Y201" s="65"/>
    </row>
    <row r="202" spans="1:25" x14ac:dyDescent="0.2">
      <c r="A202" s="65"/>
      <c r="B202" s="65"/>
      <c r="F202" s="65"/>
      <c r="G202" s="65"/>
      <c r="H202" s="65"/>
      <c r="I202" s="65"/>
      <c r="J202" s="65"/>
      <c r="K202" s="65"/>
      <c r="L202" s="65"/>
      <c r="M202" s="65"/>
      <c r="R202" s="65"/>
      <c r="S202" s="65"/>
      <c r="T202" s="65"/>
      <c r="U202" s="65"/>
      <c r="V202" s="65"/>
      <c r="W202" s="65"/>
      <c r="X202" s="65"/>
      <c r="Y202" s="65"/>
    </row>
    <row r="203" spans="1:25" x14ac:dyDescent="0.2">
      <c r="A203" s="65"/>
      <c r="B203" s="65"/>
      <c r="F203" s="65"/>
      <c r="G203" s="65"/>
      <c r="H203" s="65"/>
      <c r="I203" s="65"/>
      <c r="J203" s="65"/>
      <c r="K203" s="65"/>
      <c r="L203" s="65"/>
      <c r="M203" s="65"/>
      <c r="R203" s="65"/>
      <c r="S203" s="65"/>
      <c r="T203" s="65"/>
      <c r="U203" s="65"/>
      <c r="V203" s="65"/>
      <c r="W203" s="65"/>
      <c r="X203" s="65"/>
      <c r="Y203" s="65"/>
    </row>
    <row r="204" spans="1:25" x14ac:dyDescent="0.2">
      <c r="A204" s="65"/>
      <c r="B204" s="65"/>
      <c r="F204" s="65"/>
      <c r="G204" s="65"/>
      <c r="H204" s="65"/>
      <c r="I204" s="65"/>
      <c r="J204" s="65"/>
      <c r="K204" s="65"/>
      <c r="L204" s="65"/>
      <c r="M204" s="65"/>
      <c r="R204" s="65"/>
      <c r="S204" s="65"/>
      <c r="T204" s="65"/>
      <c r="U204" s="65"/>
      <c r="V204" s="65"/>
      <c r="W204" s="65"/>
      <c r="X204" s="65"/>
      <c r="Y204" s="65"/>
    </row>
    <row r="205" spans="1:25" x14ac:dyDescent="0.2">
      <c r="A205" s="65"/>
      <c r="B205" s="65"/>
      <c r="F205" s="65"/>
      <c r="G205" s="65"/>
      <c r="H205" s="65"/>
      <c r="I205" s="65"/>
      <c r="J205" s="65"/>
      <c r="K205" s="65"/>
      <c r="L205" s="65"/>
      <c r="M205" s="65"/>
      <c r="R205" s="65"/>
      <c r="S205" s="65"/>
      <c r="T205" s="65"/>
      <c r="U205" s="65"/>
      <c r="V205" s="65"/>
      <c r="W205" s="65"/>
      <c r="X205" s="65"/>
      <c r="Y205" s="65"/>
    </row>
    <row r="206" spans="1:25" x14ac:dyDescent="0.2">
      <c r="A206" s="65"/>
      <c r="B206" s="65"/>
      <c r="F206" s="65"/>
      <c r="G206" s="65"/>
      <c r="H206" s="65"/>
      <c r="I206" s="65"/>
      <c r="J206" s="65"/>
      <c r="K206" s="65"/>
      <c r="L206" s="65"/>
      <c r="M206" s="65"/>
      <c r="R206" s="65"/>
      <c r="S206" s="65"/>
      <c r="T206" s="65"/>
      <c r="U206" s="65"/>
      <c r="V206" s="65"/>
      <c r="W206" s="65"/>
      <c r="X206" s="65"/>
      <c r="Y206" s="65"/>
    </row>
    <row r="207" spans="1:25" x14ac:dyDescent="0.2">
      <c r="A207" s="65"/>
      <c r="B207" s="65"/>
      <c r="F207" s="65"/>
      <c r="G207" s="65"/>
      <c r="H207" s="65"/>
      <c r="I207" s="65"/>
      <c r="J207" s="65"/>
      <c r="K207" s="65"/>
      <c r="L207" s="65"/>
      <c r="M207" s="65"/>
      <c r="R207" s="65"/>
      <c r="S207" s="65"/>
      <c r="T207" s="65"/>
      <c r="U207" s="65"/>
      <c r="V207" s="65"/>
      <c r="W207" s="65"/>
      <c r="X207" s="65"/>
      <c r="Y207" s="65"/>
    </row>
    <row r="208" spans="1:25" x14ac:dyDescent="0.2">
      <c r="A208" s="65"/>
      <c r="B208" s="65"/>
      <c r="F208" s="65"/>
      <c r="G208" s="65"/>
      <c r="H208" s="65"/>
      <c r="I208" s="65"/>
      <c r="J208" s="65"/>
      <c r="K208" s="65"/>
      <c r="L208" s="65"/>
      <c r="M208" s="65"/>
      <c r="R208" s="65"/>
      <c r="S208" s="65"/>
      <c r="T208" s="65"/>
      <c r="U208" s="65"/>
      <c r="V208" s="65"/>
      <c r="W208" s="65"/>
      <c r="X208" s="65"/>
      <c r="Y208" s="65"/>
    </row>
    <row r="209" spans="1:25" x14ac:dyDescent="0.2">
      <c r="A209" s="65"/>
      <c r="B209" s="65"/>
      <c r="F209" s="65"/>
      <c r="G209" s="65"/>
      <c r="H209" s="65"/>
      <c r="I209" s="65"/>
      <c r="J209" s="65"/>
      <c r="K209" s="65"/>
      <c r="L209" s="65"/>
      <c r="M209" s="65"/>
      <c r="R209" s="65"/>
      <c r="S209" s="65"/>
      <c r="T209" s="65"/>
      <c r="U209" s="65"/>
      <c r="V209" s="65"/>
      <c r="W209" s="65"/>
      <c r="X209" s="65"/>
      <c r="Y209" s="65"/>
    </row>
    <row r="210" spans="1:25" x14ac:dyDescent="0.2">
      <c r="A210" s="65"/>
      <c r="B210" s="65"/>
      <c r="F210" s="65"/>
      <c r="G210" s="65"/>
      <c r="H210" s="65"/>
      <c r="I210" s="65"/>
      <c r="J210" s="65"/>
      <c r="K210" s="65"/>
      <c r="L210" s="65"/>
      <c r="M210" s="65"/>
      <c r="R210" s="65"/>
      <c r="S210" s="65"/>
      <c r="T210" s="65"/>
      <c r="U210" s="65"/>
      <c r="V210" s="65"/>
      <c r="W210" s="65"/>
      <c r="X210" s="65"/>
      <c r="Y210" s="65"/>
    </row>
    <row r="211" spans="1:25" x14ac:dyDescent="0.2">
      <c r="A211" s="65"/>
      <c r="B211" s="65"/>
      <c r="F211" s="65"/>
      <c r="G211" s="65"/>
      <c r="H211" s="65"/>
      <c r="I211" s="65"/>
      <c r="J211" s="65"/>
      <c r="K211" s="65"/>
      <c r="L211" s="65"/>
      <c r="M211" s="65"/>
      <c r="R211" s="65"/>
      <c r="S211" s="65"/>
      <c r="T211" s="65"/>
      <c r="U211" s="65"/>
      <c r="V211" s="65"/>
      <c r="W211" s="65"/>
      <c r="X211" s="65"/>
      <c r="Y211" s="65"/>
    </row>
    <row r="212" spans="1:25" x14ac:dyDescent="0.2">
      <c r="A212" s="65"/>
      <c r="B212" s="65"/>
      <c r="F212" s="65"/>
      <c r="G212" s="65"/>
      <c r="H212" s="65"/>
      <c r="I212" s="65"/>
      <c r="J212" s="65"/>
      <c r="K212" s="65"/>
      <c r="L212" s="65"/>
      <c r="M212" s="65"/>
      <c r="R212" s="65"/>
      <c r="S212" s="65"/>
      <c r="T212" s="65"/>
      <c r="U212" s="65"/>
      <c r="V212" s="65"/>
      <c r="W212" s="65"/>
      <c r="X212" s="65"/>
      <c r="Y212" s="65"/>
    </row>
    <row r="213" spans="1:25" x14ac:dyDescent="0.2">
      <c r="A213" s="65"/>
      <c r="B213" s="65"/>
      <c r="F213" s="65"/>
      <c r="G213" s="65"/>
      <c r="H213" s="65"/>
      <c r="I213" s="65"/>
      <c r="J213" s="65"/>
      <c r="K213" s="65"/>
      <c r="L213" s="65"/>
      <c r="M213" s="65"/>
      <c r="R213" s="65"/>
      <c r="S213" s="65"/>
      <c r="T213" s="65"/>
      <c r="U213" s="65"/>
      <c r="V213" s="65"/>
      <c r="W213" s="65"/>
      <c r="X213" s="65"/>
      <c r="Y213" s="65"/>
    </row>
    <row r="214" spans="1:25" x14ac:dyDescent="0.2">
      <c r="A214" s="65"/>
      <c r="B214" s="65"/>
      <c r="F214" s="65"/>
      <c r="G214" s="65"/>
      <c r="H214" s="65"/>
      <c r="I214" s="65"/>
      <c r="J214" s="65"/>
      <c r="K214" s="65"/>
      <c r="L214" s="65"/>
      <c r="M214" s="65"/>
      <c r="R214" s="65"/>
      <c r="S214" s="65"/>
      <c r="T214" s="65"/>
      <c r="U214" s="65"/>
      <c r="V214" s="65"/>
      <c r="W214" s="65"/>
      <c r="X214" s="65"/>
      <c r="Y214" s="65"/>
    </row>
    <row r="215" spans="1:25" x14ac:dyDescent="0.2">
      <c r="A215" s="65"/>
      <c r="B215" s="65"/>
      <c r="F215" s="65"/>
      <c r="G215" s="65"/>
      <c r="H215" s="65"/>
      <c r="I215" s="65"/>
      <c r="J215" s="65"/>
      <c r="K215" s="65"/>
      <c r="L215" s="65"/>
      <c r="M215" s="65"/>
      <c r="R215" s="65"/>
      <c r="S215" s="65"/>
      <c r="T215" s="65"/>
      <c r="U215" s="65"/>
      <c r="V215" s="65"/>
      <c r="W215" s="65"/>
      <c r="X215" s="65"/>
      <c r="Y215" s="65"/>
    </row>
    <row r="216" spans="1:25" x14ac:dyDescent="0.2">
      <c r="A216" s="65"/>
      <c r="B216" s="65"/>
      <c r="F216" s="65"/>
      <c r="G216" s="65"/>
      <c r="H216" s="65"/>
      <c r="I216" s="65"/>
      <c r="J216" s="65"/>
      <c r="K216" s="65"/>
      <c r="L216" s="65"/>
      <c r="M216" s="65"/>
      <c r="R216" s="65"/>
      <c r="S216" s="65"/>
      <c r="T216" s="65"/>
      <c r="U216" s="65"/>
      <c r="V216" s="65"/>
      <c r="W216" s="65"/>
      <c r="X216" s="65"/>
      <c r="Y216" s="65"/>
    </row>
    <row r="217" spans="1:25" x14ac:dyDescent="0.2">
      <c r="A217" s="65"/>
      <c r="B217" s="65"/>
      <c r="F217" s="65"/>
      <c r="G217" s="65"/>
      <c r="H217" s="65"/>
      <c r="I217" s="65"/>
      <c r="J217" s="65"/>
      <c r="K217" s="65"/>
      <c r="L217" s="65"/>
      <c r="M217" s="65"/>
      <c r="R217" s="65"/>
      <c r="S217" s="65"/>
      <c r="T217" s="65"/>
      <c r="U217" s="65"/>
      <c r="V217" s="65"/>
      <c r="W217" s="65"/>
      <c r="X217" s="65"/>
      <c r="Y217" s="65"/>
    </row>
    <row r="218" spans="1:25" x14ac:dyDescent="0.2">
      <c r="A218" s="65"/>
      <c r="B218" s="65"/>
      <c r="F218" s="65"/>
      <c r="G218" s="65"/>
      <c r="H218" s="65"/>
      <c r="I218" s="65"/>
      <c r="J218" s="65"/>
      <c r="K218" s="65"/>
      <c r="L218" s="65"/>
      <c r="M218" s="65"/>
      <c r="R218" s="65"/>
      <c r="S218" s="65"/>
      <c r="T218" s="65"/>
      <c r="U218" s="65"/>
      <c r="V218" s="65"/>
      <c r="W218" s="65"/>
      <c r="X218" s="65"/>
      <c r="Y218" s="65"/>
    </row>
    <row r="219" spans="1:25" x14ac:dyDescent="0.2">
      <c r="A219" s="65"/>
      <c r="B219" s="65"/>
      <c r="F219" s="65"/>
      <c r="G219" s="65"/>
      <c r="H219" s="65"/>
      <c r="I219" s="65"/>
      <c r="J219" s="65"/>
      <c r="K219" s="65"/>
      <c r="L219" s="65"/>
      <c r="M219" s="65"/>
      <c r="R219" s="65"/>
      <c r="S219" s="65"/>
      <c r="T219" s="65"/>
      <c r="U219" s="65"/>
      <c r="V219" s="65"/>
      <c r="W219" s="65"/>
      <c r="X219" s="65"/>
      <c r="Y219" s="65"/>
    </row>
    <row r="220" spans="1:25" x14ac:dyDescent="0.2">
      <c r="A220" s="65"/>
      <c r="B220" s="65"/>
      <c r="F220" s="65"/>
      <c r="G220" s="65"/>
      <c r="H220" s="65"/>
      <c r="I220" s="65"/>
      <c r="J220" s="65"/>
      <c r="K220" s="65"/>
      <c r="L220" s="65"/>
      <c r="M220" s="65"/>
      <c r="R220" s="65"/>
      <c r="S220" s="65"/>
      <c r="T220" s="65"/>
      <c r="U220" s="65"/>
      <c r="V220" s="65"/>
      <c r="W220" s="65"/>
      <c r="X220" s="65"/>
      <c r="Y220" s="65"/>
    </row>
    <row r="221" spans="1:25" x14ac:dyDescent="0.2">
      <c r="A221" s="65"/>
      <c r="B221" s="65"/>
      <c r="F221" s="65"/>
      <c r="G221" s="65"/>
      <c r="H221" s="65"/>
      <c r="I221" s="65"/>
      <c r="J221" s="65"/>
      <c r="K221" s="65"/>
      <c r="L221" s="65"/>
      <c r="M221" s="65"/>
      <c r="R221" s="65"/>
      <c r="S221" s="65"/>
      <c r="T221" s="65"/>
      <c r="U221" s="65"/>
      <c r="V221" s="65"/>
      <c r="W221" s="65"/>
      <c r="X221" s="65"/>
      <c r="Y221" s="65"/>
    </row>
    <row r="222" spans="1:25" x14ac:dyDescent="0.2">
      <c r="A222" s="65"/>
      <c r="B222" s="65"/>
      <c r="F222" s="65"/>
      <c r="G222" s="65"/>
      <c r="H222" s="65"/>
      <c r="I222" s="65"/>
      <c r="J222" s="65"/>
      <c r="K222" s="65"/>
      <c r="L222" s="65"/>
      <c r="M222" s="65"/>
      <c r="R222" s="65"/>
      <c r="S222" s="65"/>
      <c r="T222" s="65"/>
      <c r="U222" s="65"/>
      <c r="V222" s="65"/>
      <c r="W222" s="65"/>
      <c r="X222" s="65"/>
      <c r="Y222" s="65"/>
    </row>
    <row r="223" spans="1:25" x14ac:dyDescent="0.2">
      <c r="A223" s="65"/>
      <c r="B223" s="65"/>
      <c r="F223" s="65"/>
      <c r="G223" s="65"/>
      <c r="H223" s="65"/>
      <c r="I223" s="65"/>
      <c r="J223" s="65"/>
      <c r="K223" s="65"/>
      <c r="L223" s="65"/>
      <c r="M223" s="65"/>
      <c r="R223" s="65"/>
      <c r="S223" s="65"/>
      <c r="T223" s="65"/>
      <c r="U223" s="65"/>
      <c r="V223" s="65"/>
      <c r="W223" s="65"/>
      <c r="X223" s="65"/>
      <c r="Y223" s="65"/>
    </row>
    <row r="224" spans="1:25" x14ac:dyDescent="0.2">
      <c r="A224" s="65"/>
      <c r="B224" s="65"/>
      <c r="F224" s="65"/>
      <c r="G224" s="65"/>
      <c r="H224" s="65"/>
      <c r="I224" s="65"/>
      <c r="J224" s="65"/>
      <c r="K224" s="65"/>
      <c r="L224" s="65"/>
      <c r="M224" s="65"/>
      <c r="R224" s="65"/>
      <c r="S224" s="65"/>
      <c r="T224" s="65"/>
      <c r="U224" s="65"/>
      <c r="V224" s="65"/>
      <c r="W224" s="65"/>
      <c r="X224" s="65"/>
      <c r="Y224" s="65"/>
    </row>
    <row r="225" spans="1:25" x14ac:dyDescent="0.2">
      <c r="A225" s="65"/>
      <c r="B225" s="65"/>
      <c r="F225" s="65"/>
      <c r="G225" s="65"/>
      <c r="H225" s="65"/>
      <c r="I225" s="65"/>
      <c r="J225" s="65"/>
      <c r="K225" s="65"/>
      <c r="L225" s="65"/>
      <c r="M225" s="65"/>
      <c r="R225" s="65"/>
      <c r="S225" s="65"/>
      <c r="T225" s="65"/>
      <c r="U225" s="65"/>
      <c r="V225" s="65"/>
      <c r="W225" s="65"/>
      <c r="X225" s="65"/>
      <c r="Y225" s="65"/>
    </row>
    <row r="226" spans="1:25" x14ac:dyDescent="0.2">
      <c r="A226" s="65"/>
      <c r="B226" s="65"/>
      <c r="F226" s="65"/>
      <c r="G226" s="65"/>
      <c r="H226" s="65"/>
      <c r="I226" s="65"/>
      <c r="J226" s="65"/>
      <c r="K226" s="65"/>
      <c r="L226" s="65"/>
      <c r="M226" s="65"/>
      <c r="R226" s="65"/>
      <c r="S226" s="65"/>
      <c r="T226" s="65"/>
      <c r="U226" s="65"/>
      <c r="V226" s="65"/>
      <c r="W226" s="65"/>
      <c r="X226" s="65"/>
      <c r="Y226" s="65"/>
    </row>
    <row r="227" spans="1:25" x14ac:dyDescent="0.2">
      <c r="A227" s="65"/>
      <c r="B227" s="65"/>
      <c r="F227" s="65"/>
      <c r="G227" s="65"/>
      <c r="H227" s="65"/>
      <c r="I227" s="65"/>
      <c r="J227" s="65"/>
      <c r="K227" s="65"/>
      <c r="L227" s="65"/>
      <c r="M227" s="65"/>
      <c r="R227" s="65"/>
      <c r="S227" s="65"/>
      <c r="T227" s="65"/>
      <c r="U227" s="65"/>
      <c r="V227" s="65"/>
      <c r="W227" s="65"/>
      <c r="X227" s="65"/>
      <c r="Y227" s="65"/>
    </row>
    <row r="228" spans="1:25" x14ac:dyDescent="0.2">
      <c r="A228" s="65"/>
      <c r="B228" s="65"/>
      <c r="F228" s="65"/>
      <c r="G228" s="65"/>
      <c r="H228" s="65"/>
      <c r="I228" s="65"/>
      <c r="J228" s="65"/>
      <c r="K228" s="65"/>
      <c r="L228" s="65"/>
      <c r="M228" s="65"/>
      <c r="R228" s="65"/>
      <c r="S228" s="65"/>
      <c r="T228" s="65"/>
      <c r="U228" s="65"/>
      <c r="V228" s="65"/>
      <c r="W228" s="65"/>
      <c r="X228" s="65"/>
      <c r="Y228" s="65"/>
    </row>
    <row r="229" spans="1:25" x14ac:dyDescent="0.2">
      <c r="A229" s="65"/>
      <c r="B229" s="65"/>
      <c r="F229" s="65"/>
      <c r="G229" s="65"/>
      <c r="H229" s="65"/>
      <c r="I229" s="65"/>
      <c r="J229" s="65"/>
      <c r="K229" s="65"/>
      <c r="L229" s="65"/>
      <c r="M229" s="65"/>
      <c r="R229" s="65"/>
      <c r="S229" s="65"/>
      <c r="T229" s="65"/>
      <c r="U229" s="65"/>
      <c r="V229" s="65"/>
      <c r="W229" s="65"/>
      <c r="X229" s="65"/>
      <c r="Y229" s="65"/>
    </row>
    <row r="230" spans="1:25" x14ac:dyDescent="0.2">
      <c r="A230" s="65"/>
      <c r="B230" s="65"/>
      <c r="F230" s="65"/>
      <c r="G230" s="65"/>
      <c r="H230" s="65"/>
      <c r="I230" s="65"/>
      <c r="J230" s="65"/>
      <c r="K230" s="65"/>
      <c r="L230" s="65"/>
      <c r="M230" s="65"/>
      <c r="R230" s="65"/>
      <c r="S230" s="65"/>
      <c r="T230" s="65"/>
      <c r="U230" s="65"/>
      <c r="V230" s="65"/>
      <c r="W230" s="65"/>
      <c r="X230" s="65"/>
      <c r="Y230" s="65"/>
    </row>
    <row r="231" spans="1:25" x14ac:dyDescent="0.2">
      <c r="A231" s="65"/>
      <c r="B231" s="65"/>
      <c r="F231" s="65"/>
      <c r="G231" s="65"/>
      <c r="H231" s="65"/>
      <c r="I231" s="65"/>
      <c r="J231" s="65"/>
      <c r="K231" s="65"/>
      <c r="L231" s="65"/>
      <c r="M231" s="65"/>
      <c r="R231" s="65"/>
      <c r="S231" s="65"/>
      <c r="T231" s="65"/>
      <c r="U231" s="65"/>
      <c r="V231" s="65"/>
      <c r="W231" s="65"/>
      <c r="X231" s="65"/>
      <c r="Y231" s="65"/>
    </row>
    <row r="232" spans="1:25" x14ac:dyDescent="0.2">
      <c r="A232" s="65"/>
      <c r="B232" s="65"/>
      <c r="F232" s="65"/>
      <c r="G232" s="65"/>
      <c r="H232" s="65"/>
      <c r="I232" s="65"/>
      <c r="J232" s="65"/>
      <c r="K232" s="65"/>
      <c r="L232" s="65"/>
      <c r="M232" s="65"/>
      <c r="R232" s="65"/>
      <c r="S232" s="65"/>
      <c r="T232" s="65"/>
      <c r="U232" s="65"/>
      <c r="V232" s="65"/>
      <c r="W232" s="65"/>
      <c r="X232" s="65"/>
      <c r="Y232" s="65"/>
    </row>
    <row r="233" spans="1:25" x14ac:dyDescent="0.2">
      <c r="A233" s="65"/>
      <c r="B233" s="65"/>
      <c r="F233" s="65"/>
      <c r="G233" s="65"/>
      <c r="H233" s="65"/>
      <c r="I233" s="65"/>
      <c r="J233" s="65"/>
      <c r="K233" s="65"/>
      <c r="L233" s="65"/>
      <c r="M233" s="65"/>
      <c r="R233" s="65"/>
      <c r="S233" s="65"/>
      <c r="T233" s="65"/>
      <c r="U233" s="65"/>
      <c r="V233" s="65"/>
      <c r="W233" s="65"/>
      <c r="X233" s="65"/>
      <c r="Y233" s="65"/>
    </row>
    <row r="234" spans="1:25" x14ac:dyDescent="0.2">
      <c r="A234" s="65"/>
      <c r="B234" s="65"/>
      <c r="F234" s="65"/>
      <c r="G234" s="65"/>
      <c r="H234" s="65"/>
      <c r="I234" s="65"/>
      <c r="J234" s="65"/>
      <c r="K234" s="65"/>
      <c r="L234" s="65"/>
      <c r="M234" s="65"/>
      <c r="R234" s="65"/>
      <c r="S234" s="65"/>
      <c r="T234" s="65"/>
      <c r="U234" s="65"/>
      <c r="V234" s="65"/>
      <c r="W234" s="65"/>
      <c r="X234" s="65"/>
      <c r="Y234" s="65"/>
    </row>
    <row r="235" spans="1:25" x14ac:dyDescent="0.2">
      <c r="A235" s="65"/>
      <c r="B235" s="65"/>
      <c r="F235" s="65"/>
      <c r="G235" s="65"/>
      <c r="H235" s="65"/>
      <c r="I235" s="65"/>
      <c r="J235" s="65"/>
      <c r="K235" s="65"/>
      <c r="L235" s="65"/>
      <c r="M235" s="65"/>
      <c r="R235" s="65"/>
      <c r="S235" s="65"/>
      <c r="T235" s="65"/>
      <c r="U235" s="65"/>
      <c r="V235" s="65"/>
      <c r="W235" s="65"/>
      <c r="X235" s="65"/>
      <c r="Y235" s="65"/>
    </row>
    <row r="236" spans="1:25" x14ac:dyDescent="0.2">
      <c r="A236" s="65"/>
      <c r="B236" s="65"/>
      <c r="F236" s="65"/>
      <c r="G236" s="65"/>
      <c r="H236" s="65"/>
      <c r="I236" s="65"/>
      <c r="J236" s="65"/>
      <c r="K236" s="65"/>
      <c r="L236" s="65"/>
      <c r="M236" s="65"/>
      <c r="R236" s="65"/>
      <c r="S236" s="65"/>
      <c r="T236" s="65"/>
      <c r="U236" s="65"/>
      <c r="V236" s="65"/>
      <c r="W236" s="65"/>
      <c r="X236" s="65"/>
      <c r="Y236" s="65"/>
    </row>
    <row r="237" spans="1:25" x14ac:dyDescent="0.2">
      <c r="A237" s="65"/>
      <c r="B237" s="65"/>
      <c r="F237" s="65"/>
      <c r="G237" s="65"/>
      <c r="H237" s="65"/>
      <c r="I237" s="65"/>
      <c r="J237" s="65"/>
      <c r="K237" s="65"/>
      <c r="L237" s="65"/>
      <c r="M237" s="65"/>
      <c r="R237" s="65"/>
      <c r="S237" s="65"/>
      <c r="T237" s="65"/>
      <c r="U237" s="65"/>
      <c r="V237" s="65"/>
      <c r="W237" s="65"/>
      <c r="X237" s="65"/>
      <c r="Y237" s="65"/>
    </row>
    <row r="238" spans="1:25" x14ac:dyDescent="0.2">
      <c r="A238" s="65"/>
      <c r="B238" s="65"/>
      <c r="F238" s="65"/>
      <c r="G238" s="65"/>
      <c r="H238" s="65"/>
      <c r="I238" s="65"/>
      <c r="J238" s="65"/>
      <c r="K238" s="65"/>
      <c r="L238" s="65"/>
      <c r="M238" s="65"/>
      <c r="R238" s="65"/>
      <c r="S238" s="65"/>
      <c r="T238" s="65"/>
      <c r="U238" s="65"/>
      <c r="V238" s="65"/>
      <c r="W238" s="65"/>
      <c r="X238" s="65"/>
      <c r="Y238" s="65"/>
    </row>
    <row r="239" spans="1:25" x14ac:dyDescent="0.2">
      <c r="A239" s="65"/>
      <c r="B239" s="65"/>
      <c r="F239" s="65"/>
      <c r="G239" s="65"/>
      <c r="H239" s="65"/>
      <c r="I239" s="65"/>
      <c r="J239" s="65"/>
      <c r="K239" s="65"/>
      <c r="L239" s="65"/>
      <c r="M239" s="65"/>
      <c r="R239" s="65"/>
      <c r="S239" s="65"/>
      <c r="T239" s="65"/>
      <c r="U239" s="65"/>
      <c r="V239" s="65"/>
      <c r="W239" s="65"/>
      <c r="X239" s="65"/>
      <c r="Y239" s="65"/>
    </row>
    <row r="240" spans="1:25" x14ac:dyDescent="0.2">
      <c r="A240" s="65"/>
      <c r="B240" s="65"/>
      <c r="F240" s="65"/>
      <c r="G240" s="65"/>
      <c r="H240" s="65"/>
      <c r="I240" s="65"/>
      <c r="J240" s="65"/>
      <c r="K240" s="65"/>
      <c r="L240" s="65"/>
      <c r="M240" s="65"/>
      <c r="R240" s="65"/>
      <c r="S240" s="65"/>
      <c r="T240" s="65"/>
      <c r="U240" s="65"/>
      <c r="V240" s="65"/>
      <c r="W240" s="65"/>
      <c r="X240" s="65"/>
      <c r="Y240" s="65"/>
    </row>
    <row r="241" spans="1:25" x14ac:dyDescent="0.2">
      <c r="A241" s="65"/>
      <c r="B241" s="65"/>
      <c r="F241" s="65"/>
      <c r="G241" s="65"/>
      <c r="H241" s="65"/>
      <c r="I241" s="65"/>
      <c r="J241" s="65"/>
      <c r="K241" s="65"/>
      <c r="L241" s="65"/>
      <c r="M241" s="65"/>
      <c r="R241" s="65"/>
      <c r="S241" s="65"/>
      <c r="T241" s="65"/>
      <c r="U241" s="65"/>
      <c r="V241" s="65"/>
      <c r="W241" s="65"/>
      <c r="X241" s="65"/>
      <c r="Y241" s="65"/>
    </row>
    <row r="242" spans="1:25" x14ac:dyDescent="0.2">
      <c r="A242" s="65"/>
      <c r="B242" s="65"/>
      <c r="F242" s="65"/>
      <c r="G242" s="65"/>
      <c r="H242" s="65"/>
      <c r="I242" s="65"/>
      <c r="J242" s="65"/>
      <c r="K242" s="65"/>
      <c r="L242" s="65"/>
      <c r="M242" s="65"/>
      <c r="R242" s="65"/>
      <c r="S242" s="65"/>
      <c r="T242" s="65"/>
      <c r="U242" s="65"/>
      <c r="V242" s="65"/>
      <c r="W242" s="65"/>
      <c r="X242" s="65"/>
      <c r="Y242" s="65"/>
    </row>
    <row r="243" spans="1:25" x14ac:dyDescent="0.2">
      <c r="A243" s="65"/>
      <c r="B243" s="65"/>
      <c r="F243" s="65"/>
      <c r="G243" s="65"/>
      <c r="H243" s="65"/>
      <c r="I243" s="65"/>
      <c r="J243" s="65"/>
      <c r="K243" s="65"/>
      <c r="L243" s="65"/>
      <c r="M243" s="65"/>
      <c r="R243" s="65"/>
      <c r="S243" s="65"/>
      <c r="T243" s="65"/>
      <c r="U243" s="65"/>
      <c r="V243" s="65"/>
      <c r="W243" s="65"/>
      <c r="X243" s="65"/>
      <c r="Y243" s="65"/>
    </row>
    <row r="244" spans="1:25" x14ac:dyDescent="0.2">
      <c r="A244" s="65"/>
      <c r="B244" s="65"/>
      <c r="F244" s="65"/>
      <c r="G244" s="65"/>
      <c r="H244" s="65"/>
      <c r="I244" s="65"/>
      <c r="J244" s="65"/>
      <c r="K244" s="65"/>
      <c r="L244" s="65"/>
      <c r="M244" s="65"/>
      <c r="R244" s="65"/>
      <c r="S244" s="65"/>
      <c r="T244" s="65"/>
      <c r="U244" s="65"/>
      <c r="V244" s="65"/>
      <c r="W244" s="65"/>
      <c r="X244" s="65"/>
      <c r="Y244" s="65"/>
    </row>
    <row r="245" spans="1:25" x14ac:dyDescent="0.2">
      <c r="A245" s="65"/>
      <c r="B245" s="65"/>
      <c r="F245" s="65"/>
      <c r="G245" s="65"/>
      <c r="H245" s="65"/>
      <c r="I245" s="65"/>
      <c r="J245" s="65"/>
      <c r="K245" s="65"/>
      <c r="L245" s="65"/>
      <c r="M245" s="65"/>
      <c r="R245" s="65"/>
      <c r="S245" s="65"/>
      <c r="T245" s="65"/>
      <c r="U245" s="65"/>
      <c r="V245" s="65"/>
      <c r="W245" s="65"/>
      <c r="X245" s="65"/>
      <c r="Y245" s="65"/>
    </row>
    <row r="246" spans="1:25" x14ac:dyDescent="0.2">
      <c r="A246" s="65"/>
      <c r="B246" s="65"/>
      <c r="F246" s="65"/>
      <c r="G246" s="65"/>
      <c r="H246" s="65"/>
      <c r="I246" s="65"/>
      <c r="J246" s="65"/>
      <c r="K246" s="65"/>
      <c r="L246" s="65"/>
      <c r="M246" s="65"/>
      <c r="R246" s="65"/>
      <c r="S246" s="65"/>
      <c r="T246" s="65"/>
      <c r="U246" s="65"/>
      <c r="V246" s="65"/>
      <c r="W246" s="65"/>
      <c r="X246" s="65"/>
      <c r="Y246" s="65"/>
    </row>
    <row r="247" spans="1:25" x14ac:dyDescent="0.2">
      <c r="A247" s="65"/>
      <c r="B247" s="65"/>
      <c r="F247" s="65"/>
      <c r="G247" s="65"/>
      <c r="H247" s="65"/>
      <c r="I247" s="65"/>
      <c r="J247" s="65"/>
      <c r="K247" s="65"/>
      <c r="L247" s="65"/>
      <c r="M247" s="65"/>
      <c r="R247" s="65"/>
      <c r="S247" s="65"/>
      <c r="T247" s="65"/>
      <c r="U247" s="65"/>
      <c r="V247" s="65"/>
      <c r="W247" s="65"/>
      <c r="X247" s="65"/>
      <c r="Y247" s="65"/>
    </row>
    <row r="248" spans="1:25" x14ac:dyDescent="0.2">
      <c r="A248" s="65"/>
      <c r="B248" s="65"/>
      <c r="F248" s="65"/>
      <c r="G248" s="65"/>
      <c r="H248" s="65"/>
      <c r="I248" s="65"/>
      <c r="J248" s="65"/>
      <c r="K248" s="65"/>
      <c r="L248" s="65"/>
      <c r="M248" s="65"/>
      <c r="R248" s="65"/>
      <c r="S248" s="65"/>
      <c r="T248" s="65"/>
      <c r="U248" s="65"/>
      <c r="V248" s="65"/>
      <c r="W248" s="65"/>
      <c r="X248" s="65"/>
      <c r="Y248" s="65"/>
    </row>
    <row r="249" spans="1:25" x14ac:dyDescent="0.2">
      <c r="A249" s="65"/>
      <c r="B249" s="65"/>
      <c r="F249" s="65"/>
      <c r="G249" s="65"/>
      <c r="H249" s="65"/>
      <c r="I249" s="65"/>
      <c r="J249" s="65"/>
      <c r="K249" s="65"/>
      <c r="L249" s="65"/>
      <c r="M249" s="65"/>
      <c r="R249" s="65"/>
      <c r="S249" s="65"/>
      <c r="T249" s="65"/>
      <c r="U249" s="65"/>
      <c r="V249" s="65"/>
      <c r="W249" s="65"/>
      <c r="X249" s="65"/>
      <c r="Y249" s="65"/>
    </row>
    <row r="250" spans="1:25" x14ac:dyDescent="0.2">
      <c r="A250" s="65"/>
      <c r="B250" s="65"/>
      <c r="F250" s="65"/>
      <c r="G250" s="65"/>
      <c r="H250" s="65"/>
      <c r="I250" s="65"/>
      <c r="J250" s="65"/>
      <c r="K250" s="65"/>
      <c r="L250" s="65"/>
      <c r="M250" s="65"/>
      <c r="R250" s="65"/>
      <c r="S250" s="65"/>
      <c r="T250" s="65"/>
      <c r="U250" s="65"/>
      <c r="V250" s="65"/>
      <c r="W250" s="65"/>
      <c r="X250" s="65"/>
      <c r="Y250" s="65"/>
    </row>
    <row r="251" spans="1:25" x14ac:dyDescent="0.2">
      <c r="A251" s="65"/>
      <c r="B251" s="65"/>
      <c r="F251" s="65"/>
      <c r="G251" s="65"/>
      <c r="H251" s="65"/>
      <c r="I251" s="65"/>
      <c r="J251" s="65"/>
      <c r="K251" s="65"/>
      <c r="L251" s="65"/>
      <c r="M251" s="65"/>
      <c r="R251" s="65"/>
      <c r="S251" s="65"/>
      <c r="T251" s="65"/>
      <c r="U251" s="65"/>
      <c r="V251" s="65"/>
      <c r="W251" s="65"/>
      <c r="X251" s="65"/>
      <c r="Y251" s="65"/>
    </row>
    <row r="252" spans="1:25" x14ac:dyDescent="0.2">
      <c r="A252" s="65"/>
      <c r="B252" s="65"/>
      <c r="F252" s="65"/>
      <c r="G252" s="65"/>
      <c r="H252" s="65"/>
      <c r="I252" s="65"/>
      <c r="J252" s="65"/>
      <c r="K252" s="65"/>
      <c r="L252" s="65"/>
      <c r="M252" s="65"/>
      <c r="R252" s="65"/>
      <c r="S252" s="65"/>
      <c r="T252" s="65"/>
      <c r="U252" s="65"/>
      <c r="V252" s="65"/>
      <c r="W252" s="65"/>
      <c r="X252" s="65"/>
      <c r="Y252" s="65"/>
    </row>
    <row r="253" spans="1:25" x14ac:dyDescent="0.2">
      <c r="A253" s="65"/>
      <c r="B253" s="65"/>
      <c r="F253" s="65"/>
      <c r="G253" s="65"/>
      <c r="H253" s="65"/>
      <c r="I253" s="65"/>
      <c r="J253" s="65"/>
      <c r="K253" s="65"/>
      <c r="L253" s="65"/>
      <c r="M253" s="65"/>
      <c r="R253" s="65"/>
      <c r="S253" s="65"/>
      <c r="T253" s="65"/>
      <c r="U253" s="65"/>
      <c r="V253" s="65"/>
      <c r="W253" s="65"/>
      <c r="X253" s="65"/>
      <c r="Y253" s="65"/>
    </row>
    <row r="254" spans="1:25" x14ac:dyDescent="0.2">
      <c r="A254" s="65"/>
      <c r="B254" s="65"/>
      <c r="F254" s="65"/>
      <c r="G254" s="65"/>
      <c r="H254" s="65"/>
      <c r="I254" s="65"/>
      <c r="J254" s="65"/>
      <c r="K254" s="65"/>
      <c r="L254" s="65"/>
      <c r="M254" s="65"/>
      <c r="R254" s="65"/>
      <c r="S254" s="65"/>
      <c r="T254" s="65"/>
      <c r="U254" s="65"/>
      <c r="V254" s="65"/>
      <c r="W254" s="65"/>
      <c r="X254" s="65"/>
      <c r="Y254" s="65"/>
    </row>
    <row r="255" spans="1:25" x14ac:dyDescent="0.2">
      <c r="A255" s="65"/>
      <c r="B255" s="65"/>
      <c r="F255" s="65"/>
      <c r="G255" s="65"/>
      <c r="H255" s="65"/>
      <c r="I255" s="65"/>
      <c r="J255" s="65"/>
      <c r="K255" s="65"/>
      <c r="L255" s="65"/>
      <c r="M255" s="65"/>
      <c r="R255" s="65"/>
      <c r="S255" s="65"/>
      <c r="T255" s="65"/>
      <c r="U255" s="65"/>
      <c r="V255" s="65"/>
      <c r="W255" s="65"/>
      <c r="X255" s="65"/>
      <c r="Y255" s="65"/>
    </row>
    <row r="256" spans="1:25" x14ac:dyDescent="0.2">
      <c r="A256" s="65"/>
      <c r="B256" s="65"/>
      <c r="F256" s="65"/>
      <c r="G256" s="65"/>
      <c r="H256" s="65"/>
      <c r="I256" s="65"/>
      <c r="J256" s="65"/>
      <c r="K256" s="65"/>
      <c r="L256" s="65"/>
      <c r="M256" s="65"/>
      <c r="R256" s="65"/>
      <c r="S256" s="65"/>
      <c r="T256" s="65"/>
      <c r="U256" s="65"/>
      <c r="V256" s="65"/>
      <c r="W256" s="65"/>
      <c r="X256" s="65"/>
      <c r="Y256" s="65"/>
    </row>
    <row r="257" spans="1:25" x14ac:dyDescent="0.2">
      <c r="A257" s="65"/>
      <c r="B257" s="65"/>
      <c r="F257" s="65"/>
      <c r="G257" s="65"/>
      <c r="H257" s="65"/>
      <c r="I257" s="65"/>
      <c r="J257" s="65"/>
      <c r="K257" s="65"/>
      <c r="L257" s="65"/>
      <c r="M257" s="65"/>
      <c r="R257" s="65"/>
      <c r="S257" s="65"/>
      <c r="T257" s="65"/>
      <c r="U257" s="65"/>
      <c r="V257" s="65"/>
      <c r="W257" s="65"/>
      <c r="X257" s="65"/>
      <c r="Y257" s="65"/>
    </row>
    <row r="258" spans="1:25" x14ac:dyDescent="0.2">
      <c r="A258" s="65"/>
      <c r="B258" s="65"/>
      <c r="F258" s="65"/>
      <c r="G258" s="65"/>
      <c r="H258" s="65"/>
      <c r="I258" s="65"/>
      <c r="J258" s="65"/>
      <c r="K258" s="65"/>
      <c r="L258" s="65"/>
      <c r="M258" s="65"/>
      <c r="R258" s="65"/>
      <c r="S258" s="65"/>
      <c r="T258" s="65"/>
      <c r="U258" s="65"/>
      <c r="V258" s="65"/>
      <c r="W258" s="65"/>
      <c r="X258" s="65"/>
      <c r="Y258" s="65"/>
    </row>
    <row r="259" spans="1:25" x14ac:dyDescent="0.2">
      <c r="A259" s="65"/>
      <c r="B259" s="65"/>
      <c r="F259" s="65"/>
      <c r="G259" s="65"/>
      <c r="H259" s="65"/>
      <c r="I259" s="65"/>
      <c r="J259" s="65"/>
      <c r="K259" s="65"/>
      <c r="L259" s="65"/>
      <c r="M259" s="65"/>
      <c r="R259" s="65"/>
      <c r="S259" s="65"/>
      <c r="T259" s="65"/>
      <c r="U259" s="65"/>
      <c r="V259" s="65"/>
      <c r="W259" s="65"/>
      <c r="X259" s="65"/>
      <c r="Y259" s="65"/>
    </row>
    <row r="260" spans="1:25" x14ac:dyDescent="0.2">
      <c r="A260" s="65"/>
      <c r="B260" s="65"/>
      <c r="F260" s="65"/>
      <c r="G260" s="65"/>
      <c r="H260" s="65"/>
      <c r="I260" s="65"/>
      <c r="J260" s="65"/>
      <c r="K260" s="65"/>
      <c r="L260" s="65"/>
      <c r="M260" s="65"/>
      <c r="R260" s="65"/>
      <c r="S260" s="65"/>
      <c r="T260" s="65"/>
      <c r="U260" s="65"/>
      <c r="V260" s="65"/>
      <c r="W260" s="65"/>
      <c r="X260" s="65"/>
      <c r="Y260" s="65"/>
    </row>
    <row r="261" spans="1:25" x14ac:dyDescent="0.2">
      <c r="A261" s="65"/>
      <c r="B261" s="65"/>
      <c r="F261" s="65"/>
      <c r="G261" s="65"/>
      <c r="H261" s="65"/>
      <c r="I261" s="65"/>
      <c r="J261" s="65"/>
      <c r="K261" s="65"/>
      <c r="L261" s="65"/>
      <c r="M261" s="65"/>
      <c r="R261" s="65"/>
      <c r="S261" s="65"/>
      <c r="T261" s="65"/>
      <c r="U261" s="65"/>
      <c r="V261" s="65"/>
      <c r="W261" s="65"/>
      <c r="X261" s="65"/>
      <c r="Y261" s="65"/>
    </row>
    <row r="262" spans="1:25" x14ac:dyDescent="0.2">
      <c r="A262" s="65"/>
      <c r="B262" s="65"/>
      <c r="F262" s="65"/>
      <c r="G262" s="65"/>
      <c r="H262" s="65"/>
      <c r="I262" s="65"/>
      <c r="J262" s="65"/>
      <c r="K262" s="65"/>
      <c r="L262" s="65"/>
      <c r="M262" s="65"/>
      <c r="R262" s="65"/>
      <c r="S262" s="65"/>
      <c r="T262" s="65"/>
      <c r="U262" s="65"/>
      <c r="V262" s="65"/>
      <c r="W262" s="65"/>
      <c r="X262" s="65"/>
      <c r="Y262" s="65"/>
    </row>
    <row r="263" spans="1:25" x14ac:dyDescent="0.2">
      <c r="A263" s="65"/>
      <c r="B263" s="65"/>
      <c r="F263" s="65"/>
      <c r="G263" s="65"/>
      <c r="H263" s="65"/>
      <c r="I263" s="65"/>
      <c r="J263" s="65"/>
      <c r="K263" s="65"/>
      <c r="L263" s="65"/>
      <c r="M263" s="65"/>
      <c r="R263" s="65"/>
      <c r="S263" s="65"/>
      <c r="T263" s="65"/>
      <c r="U263" s="65"/>
      <c r="V263" s="65"/>
      <c r="W263" s="65"/>
      <c r="X263" s="65"/>
      <c r="Y263" s="65"/>
    </row>
    <row r="264" spans="1:25" x14ac:dyDescent="0.2">
      <c r="A264" s="65"/>
      <c r="B264" s="65"/>
      <c r="F264" s="65"/>
      <c r="G264" s="65"/>
      <c r="H264" s="65"/>
      <c r="I264" s="65"/>
      <c r="J264" s="65"/>
      <c r="K264" s="65"/>
      <c r="L264" s="65"/>
      <c r="M264" s="65"/>
      <c r="R264" s="65"/>
      <c r="S264" s="65"/>
      <c r="T264" s="65"/>
      <c r="U264" s="65"/>
      <c r="V264" s="65"/>
      <c r="W264" s="65"/>
      <c r="X264" s="65"/>
      <c r="Y264" s="65"/>
    </row>
    <row r="265" spans="1:25" x14ac:dyDescent="0.2">
      <c r="A265" s="65"/>
      <c r="B265" s="65"/>
      <c r="F265" s="65"/>
      <c r="G265" s="65"/>
      <c r="H265" s="65"/>
      <c r="I265" s="65"/>
      <c r="J265" s="65"/>
      <c r="K265" s="65"/>
      <c r="L265" s="65"/>
      <c r="M265" s="65"/>
      <c r="R265" s="65"/>
      <c r="S265" s="65"/>
      <c r="T265" s="65"/>
      <c r="U265" s="65"/>
      <c r="V265" s="65"/>
      <c r="W265" s="65"/>
      <c r="X265" s="65"/>
      <c r="Y265" s="65"/>
    </row>
    <row r="266" spans="1:25" x14ac:dyDescent="0.2">
      <c r="A266" s="65"/>
      <c r="B266" s="65"/>
      <c r="F266" s="65"/>
      <c r="G266" s="65"/>
      <c r="H266" s="65"/>
      <c r="I266" s="65"/>
      <c r="J266" s="65"/>
      <c r="K266" s="65"/>
      <c r="L266" s="65"/>
      <c r="M266" s="65"/>
      <c r="R266" s="65"/>
      <c r="S266" s="65"/>
      <c r="T266" s="65"/>
      <c r="U266" s="65"/>
      <c r="V266" s="65"/>
      <c r="W266" s="65"/>
      <c r="X266" s="65"/>
      <c r="Y266" s="65"/>
    </row>
    <row r="267" spans="1:25" x14ac:dyDescent="0.2">
      <c r="A267" s="65"/>
      <c r="B267" s="65"/>
      <c r="F267" s="65"/>
      <c r="G267" s="65"/>
      <c r="H267" s="65"/>
      <c r="I267" s="65"/>
      <c r="J267" s="65"/>
      <c r="K267" s="65"/>
      <c r="L267" s="65"/>
      <c r="M267" s="65"/>
      <c r="R267" s="65"/>
      <c r="S267" s="65"/>
      <c r="T267" s="65"/>
      <c r="U267" s="65"/>
      <c r="V267" s="65"/>
      <c r="W267" s="65"/>
      <c r="X267" s="65"/>
      <c r="Y267" s="65"/>
    </row>
    <row r="268" spans="1:25" x14ac:dyDescent="0.2">
      <c r="A268" s="65"/>
      <c r="B268" s="65"/>
      <c r="F268" s="65"/>
      <c r="G268" s="65"/>
      <c r="H268" s="65"/>
      <c r="I268" s="65"/>
      <c r="J268" s="65"/>
      <c r="K268" s="65"/>
      <c r="L268" s="65"/>
      <c r="M268" s="65"/>
      <c r="R268" s="65"/>
      <c r="S268" s="65"/>
      <c r="T268" s="65"/>
      <c r="U268" s="65"/>
      <c r="V268" s="65"/>
      <c r="W268" s="65"/>
      <c r="X268" s="65"/>
      <c r="Y268" s="65"/>
    </row>
    <row r="269" spans="1:25" x14ac:dyDescent="0.2">
      <c r="A269" s="65"/>
      <c r="B269" s="65"/>
      <c r="F269" s="65"/>
      <c r="G269" s="65"/>
      <c r="H269" s="65"/>
      <c r="I269" s="65"/>
      <c r="J269" s="65"/>
      <c r="K269" s="65"/>
      <c r="L269" s="65"/>
      <c r="M269" s="65"/>
      <c r="R269" s="65"/>
      <c r="S269" s="65"/>
      <c r="T269" s="65"/>
      <c r="U269" s="65"/>
      <c r="V269" s="65"/>
      <c r="W269" s="65"/>
      <c r="X269" s="65"/>
      <c r="Y269" s="65"/>
    </row>
    <row r="270" spans="1:25" x14ac:dyDescent="0.2">
      <c r="A270" s="65"/>
      <c r="B270" s="65"/>
      <c r="F270" s="65"/>
      <c r="G270" s="65"/>
      <c r="H270" s="65"/>
      <c r="I270" s="65"/>
      <c r="J270" s="65"/>
      <c r="K270" s="65"/>
      <c r="L270" s="65"/>
      <c r="M270" s="65"/>
      <c r="R270" s="65"/>
      <c r="S270" s="65"/>
      <c r="T270" s="65"/>
      <c r="U270" s="65"/>
      <c r="V270" s="65"/>
      <c r="W270" s="65"/>
      <c r="X270" s="65"/>
      <c r="Y270" s="65"/>
    </row>
    <row r="271" spans="1:25" x14ac:dyDescent="0.2">
      <c r="A271" s="65"/>
      <c r="B271" s="65"/>
      <c r="F271" s="65"/>
      <c r="G271" s="65"/>
      <c r="H271" s="65"/>
      <c r="I271" s="65"/>
      <c r="J271" s="65"/>
      <c r="K271" s="65"/>
      <c r="L271" s="65"/>
      <c r="M271" s="65"/>
      <c r="R271" s="65"/>
      <c r="S271" s="65"/>
      <c r="T271" s="65"/>
      <c r="U271" s="65"/>
      <c r="V271" s="65"/>
      <c r="W271" s="65"/>
      <c r="X271" s="65"/>
      <c r="Y271" s="65"/>
    </row>
    <row r="272" spans="1:25" x14ac:dyDescent="0.2">
      <c r="A272" s="65"/>
      <c r="B272" s="65"/>
      <c r="F272" s="65"/>
      <c r="G272" s="65"/>
      <c r="H272" s="65"/>
      <c r="I272" s="65"/>
      <c r="J272" s="65"/>
      <c r="K272" s="65"/>
      <c r="L272" s="65"/>
      <c r="M272" s="65"/>
      <c r="R272" s="65"/>
      <c r="S272" s="65"/>
      <c r="T272" s="65"/>
      <c r="U272" s="65"/>
      <c r="V272" s="65"/>
      <c r="W272" s="65"/>
      <c r="X272" s="65"/>
      <c r="Y272" s="65"/>
    </row>
    <row r="273" spans="1:25" x14ac:dyDescent="0.2">
      <c r="A273" s="65"/>
      <c r="B273" s="65"/>
      <c r="F273" s="65"/>
      <c r="G273" s="65"/>
      <c r="H273" s="65"/>
      <c r="I273" s="65"/>
      <c r="J273" s="65"/>
      <c r="K273" s="65"/>
      <c r="L273" s="65"/>
      <c r="M273" s="65"/>
      <c r="R273" s="65"/>
      <c r="S273" s="65"/>
      <c r="T273" s="65"/>
      <c r="U273" s="65"/>
      <c r="V273" s="65"/>
      <c r="W273" s="65"/>
      <c r="X273" s="65"/>
      <c r="Y273" s="65"/>
    </row>
    <row r="274" spans="1:25" x14ac:dyDescent="0.2">
      <c r="A274" s="65"/>
      <c r="B274" s="65"/>
      <c r="F274" s="65"/>
      <c r="G274" s="65"/>
      <c r="H274" s="65"/>
      <c r="I274" s="65"/>
      <c r="J274" s="65"/>
      <c r="K274" s="65"/>
      <c r="L274" s="65"/>
      <c r="M274" s="65"/>
      <c r="R274" s="65"/>
      <c r="S274" s="65"/>
      <c r="T274" s="65"/>
      <c r="U274" s="65"/>
      <c r="V274" s="65"/>
      <c r="W274" s="65"/>
      <c r="X274" s="65"/>
      <c r="Y274" s="65"/>
    </row>
    <row r="275" spans="1:25" x14ac:dyDescent="0.2">
      <c r="A275" s="65"/>
      <c r="B275" s="65"/>
      <c r="F275" s="65"/>
      <c r="G275" s="65"/>
      <c r="H275" s="65"/>
      <c r="I275" s="65"/>
      <c r="J275" s="65"/>
      <c r="K275" s="65"/>
      <c r="L275" s="65"/>
      <c r="M275" s="65"/>
      <c r="R275" s="65"/>
      <c r="S275" s="65"/>
      <c r="T275" s="65"/>
      <c r="U275" s="65"/>
      <c r="V275" s="65"/>
      <c r="W275" s="65"/>
      <c r="X275" s="65"/>
      <c r="Y275" s="65"/>
    </row>
    <row r="276" spans="1:25" x14ac:dyDescent="0.2">
      <c r="A276" s="65"/>
      <c r="B276" s="65"/>
      <c r="F276" s="65"/>
      <c r="G276" s="65"/>
      <c r="H276" s="65"/>
      <c r="I276" s="65"/>
      <c r="J276" s="65"/>
      <c r="K276" s="65"/>
      <c r="L276" s="65"/>
      <c r="M276" s="65"/>
      <c r="R276" s="65"/>
      <c r="S276" s="65"/>
      <c r="T276" s="65"/>
      <c r="U276" s="65"/>
      <c r="V276" s="65"/>
      <c r="W276" s="65"/>
      <c r="X276" s="65"/>
      <c r="Y276" s="65"/>
    </row>
    <row r="277" spans="1:25" x14ac:dyDescent="0.2">
      <c r="A277" s="65"/>
      <c r="B277" s="65"/>
      <c r="F277" s="65"/>
      <c r="G277" s="65"/>
      <c r="H277" s="65"/>
      <c r="I277" s="65"/>
      <c r="J277" s="65"/>
      <c r="K277" s="65"/>
      <c r="L277" s="65"/>
      <c r="M277" s="65"/>
      <c r="R277" s="65"/>
      <c r="S277" s="65"/>
      <c r="T277" s="65"/>
      <c r="U277" s="65"/>
      <c r="V277" s="65"/>
      <c r="W277" s="65"/>
      <c r="X277" s="65"/>
      <c r="Y277" s="65"/>
    </row>
    <row r="278" spans="1:25" x14ac:dyDescent="0.2">
      <c r="A278" s="65"/>
      <c r="B278" s="65"/>
      <c r="F278" s="65"/>
      <c r="G278" s="65"/>
      <c r="H278" s="65"/>
      <c r="I278" s="65"/>
      <c r="J278" s="65"/>
      <c r="K278" s="65"/>
      <c r="L278" s="65"/>
      <c r="M278" s="65"/>
      <c r="R278" s="65"/>
      <c r="S278" s="65"/>
      <c r="T278" s="65"/>
      <c r="U278" s="65"/>
      <c r="V278" s="65"/>
      <c r="W278" s="65"/>
      <c r="X278" s="65"/>
      <c r="Y278" s="65"/>
    </row>
    <row r="279" spans="1:25" x14ac:dyDescent="0.2">
      <c r="A279" s="65"/>
      <c r="B279" s="65"/>
      <c r="F279" s="65"/>
      <c r="G279" s="65"/>
      <c r="H279" s="65"/>
      <c r="I279" s="65"/>
      <c r="J279" s="65"/>
      <c r="K279" s="65"/>
      <c r="L279" s="65"/>
      <c r="M279" s="65"/>
      <c r="R279" s="65"/>
      <c r="S279" s="65"/>
      <c r="T279" s="65"/>
      <c r="U279" s="65"/>
      <c r="V279" s="65"/>
      <c r="W279" s="65"/>
      <c r="X279" s="65"/>
      <c r="Y279" s="65"/>
    </row>
    <row r="280" spans="1:25" x14ac:dyDescent="0.2">
      <c r="A280" s="65"/>
      <c r="B280" s="65"/>
      <c r="F280" s="65"/>
      <c r="G280" s="65"/>
      <c r="H280" s="65"/>
      <c r="I280" s="65"/>
      <c r="J280" s="65"/>
      <c r="K280" s="65"/>
      <c r="L280" s="65"/>
      <c r="M280" s="65"/>
      <c r="R280" s="65"/>
      <c r="S280" s="65"/>
      <c r="T280" s="65"/>
      <c r="U280" s="65"/>
      <c r="V280" s="65"/>
      <c r="W280" s="65"/>
      <c r="X280" s="65"/>
      <c r="Y280" s="65"/>
    </row>
    <row r="281" spans="1:25" x14ac:dyDescent="0.2">
      <c r="A281" s="65"/>
      <c r="B281" s="65"/>
      <c r="F281" s="65"/>
      <c r="G281" s="65"/>
      <c r="H281" s="65"/>
      <c r="I281" s="65"/>
      <c r="J281" s="65"/>
      <c r="K281" s="65"/>
      <c r="L281" s="65"/>
      <c r="M281" s="65"/>
      <c r="R281" s="65"/>
      <c r="S281" s="65"/>
      <c r="T281" s="65"/>
      <c r="U281" s="65"/>
      <c r="V281" s="65"/>
      <c r="W281" s="65"/>
      <c r="X281" s="65"/>
      <c r="Y281" s="65"/>
    </row>
    <row r="282" spans="1:25" x14ac:dyDescent="0.2">
      <c r="A282" s="65"/>
      <c r="B282" s="65"/>
      <c r="F282" s="65"/>
      <c r="G282" s="65"/>
      <c r="H282" s="65"/>
      <c r="I282" s="65"/>
      <c r="J282" s="65"/>
      <c r="K282" s="65"/>
      <c r="L282" s="65"/>
      <c r="M282" s="65"/>
      <c r="R282" s="65"/>
      <c r="S282" s="65"/>
      <c r="T282" s="65"/>
      <c r="U282" s="65"/>
      <c r="V282" s="65"/>
      <c r="W282" s="65"/>
      <c r="X282" s="65"/>
      <c r="Y282" s="65"/>
    </row>
    <row r="283" spans="1:25" x14ac:dyDescent="0.2">
      <c r="A283" s="65"/>
      <c r="B283" s="65"/>
      <c r="F283" s="65"/>
      <c r="G283" s="65"/>
      <c r="H283" s="65"/>
      <c r="I283" s="65"/>
      <c r="J283" s="65"/>
      <c r="K283" s="65"/>
      <c r="L283" s="65"/>
      <c r="M283" s="65"/>
      <c r="R283" s="65"/>
      <c r="S283" s="65"/>
      <c r="T283" s="65"/>
      <c r="U283" s="65"/>
      <c r="V283" s="65"/>
      <c r="W283" s="65"/>
      <c r="X283" s="65"/>
      <c r="Y283" s="65"/>
    </row>
    <row r="284" spans="1:25" x14ac:dyDescent="0.2">
      <c r="A284" s="65"/>
      <c r="B284" s="65"/>
      <c r="F284" s="65"/>
      <c r="G284" s="65"/>
      <c r="H284" s="65"/>
      <c r="I284" s="65"/>
      <c r="J284" s="65"/>
      <c r="K284" s="65"/>
      <c r="L284" s="65"/>
      <c r="M284" s="65"/>
      <c r="R284" s="65"/>
      <c r="S284" s="65"/>
      <c r="T284" s="65"/>
      <c r="U284" s="65"/>
      <c r="V284" s="65"/>
      <c r="W284" s="65"/>
      <c r="X284" s="65"/>
      <c r="Y284" s="65"/>
    </row>
    <row r="285" spans="1:25" x14ac:dyDescent="0.2">
      <c r="A285" s="65"/>
      <c r="B285" s="65"/>
      <c r="F285" s="65"/>
      <c r="G285" s="65"/>
      <c r="H285" s="65"/>
      <c r="I285" s="65"/>
      <c r="J285" s="65"/>
      <c r="K285" s="65"/>
      <c r="L285" s="65"/>
      <c r="M285" s="65"/>
      <c r="R285" s="65"/>
      <c r="S285" s="65"/>
      <c r="T285" s="65"/>
      <c r="U285" s="65"/>
      <c r="V285" s="65"/>
      <c r="W285" s="65"/>
      <c r="X285" s="65"/>
      <c r="Y285" s="65"/>
    </row>
    <row r="286" spans="1:25" x14ac:dyDescent="0.2">
      <c r="A286" s="65"/>
      <c r="B286" s="65"/>
      <c r="F286" s="65"/>
      <c r="G286" s="65"/>
      <c r="H286" s="65"/>
      <c r="I286" s="65"/>
      <c r="J286" s="65"/>
      <c r="K286" s="65"/>
      <c r="L286" s="65"/>
      <c r="M286" s="65"/>
      <c r="R286" s="65"/>
      <c r="S286" s="65"/>
      <c r="T286" s="65"/>
      <c r="U286" s="65"/>
      <c r="V286" s="65"/>
      <c r="W286" s="65"/>
      <c r="X286" s="65"/>
      <c r="Y286" s="65"/>
    </row>
    <row r="287" spans="1:25" x14ac:dyDescent="0.2">
      <c r="A287" s="65"/>
      <c r="B287" s="65"/>
      <c r="F287" s="65"/>
      <c r="G287" s="65"/>
      <c r="H287" s="65"/>
      <c r="I287" s="65"/>
      <c r="J287" s="65"/>
      <c r="K287" s="65"/>
      <c r="L287" s="65"/>
      <c r="M287" s="65"/>
      <c r="R287" s="65"/>
      <c r="S287" s="65"/>
      <c r="T287" s="65"/>
      <c r="U287" s="65"/>
      <c r="V287" s="65"/>
      <c r="W287" s="65"/>
      <c r="X287" s="65"/>
      <c r="Y287" s="65"/>
    </row>
    <row r="288" spans="1:25" x14ac:dyDescent="0.2">
      <c r="A288" s="65"/>
      <c r="B288" s="65"/>
      <c r="F288" s="65"/>
      <c r="G288" s="65"/>
      <c r="H288" s="65"/>
      <c r="I288" s="65"/>
      <c r="J288" s="65"/>
      <c r="K288" s="65"/>
      <c r="L288" s="65"/>
      <c r="M288" s="65"/>
      <c r="R288" s="65"/>
      <c r="S288" s="65"/>
      <c r="T288" s="65"/>
      <c r="U288" s="65"/>
      <c r="V288" s="65"/>
      <c r="W288" s="65"/>
      <c r="X288" s="65"/>
      <c r="Y288" s="65"/>
    </row>
    <row r="289" spans="1:25" x14ac:dyDescent="0.2">
      <c r="A289" s="65"/>
      <c r="B289" s="65"/>
      <c r="F289" s="65"/>
      <c r="G289" s="65"/>
      <c r="H289" s="65"/>
      <c r="I289" s="65"/>
      <c r="J289" s="65"/>
      <c r="K289" s="65"/>
      <c r="L289" s="65"/>
      <c r="M289" s="65"/>
      <c r="R289" s="65"/>
      <c r="S289" s="65"/>
      <c r="T289" s="65"/>
      <c r="U289" s="65"/>
      <c r="V289" s="65"/>
      <c r="W289" s="65"/>
      <c r="X289" s="65"/>
      <c r="Y289" s="65"/>
    </row>
    <row r="290" spans="1:25" x14ac:dyDescent="0.2">
      <c r="A290" s="65"/>
      <c r="B290" s="65"/>
      <c r="F290" s="65"/>
      <c r="G290" s="65"/>
      <c r="H290" s="65"/>
      <c r="I290" s="65"/>
      <c r="J290" s="65"/>
      <c r="K290" s="65"/>
      <c r="L290" s="65"/>
      <c r="M290" s="65"/>
      <c r="R290" s="65"/>
      <c r="S290" s="65"/>
      <c r="T290" s="65"/>
      <c r="U290" s="65"/>
      <c r="V290" s="65"/>
      <c r="W290" s="65"/>
      <c r="X290" s="65"/>
      <c r="Y290" s="65"/>
    </row>
    <row r="291" spans="1:25" x14ac:dyDescent="0.2">
      <c r="A291" s="65"/>
      <c r="B291" s="65"/>
      <c r="F291" s="65"/>
      <c r="G291" s="65"/>
      <c r="H291" s="65"/>
      <c r="I291" s="65"/>
      <c r="J291" s="65"/>
      <c r="K291" s="65"/>
      <c r="L291" s="65"/>
      <c r="M291" s="65"/>
      <c r="R291" s="65"/>
      <c r="S291" s="65"/>
      <c r="T291" s="65"/>
      <c r="U291" s="65"/>
      <c r="V291" s="65"/>
      <c r="W291" s="65"/>
      <c r="X291" s="65"/>
      <c r="Y291" s="65"/>
    </row>
    <row r="292" spans="1:25" x14ac:dyDescent="0.2">
      <c r="A292" s="65"/>
      <c r="B292" s="65"/>
      <c r="F292" s="65"/>
      <c r="G292" s="65"/>
      <c r="H292" s="65"/>
      <c r="I292" s="65"/>
      <c r="J292" s="65"/>
      <c r="K292" s="65"/>
      <c r="L292" s="65"/>
      <c r="M292" s="65"/>
      <c r="R292" s="65"/>
      <c r="S292" s="65"/>
      <c r="T292" s="65"/>
      <c r="U292" s="65"/>
      <c r="V292" s="65"/>
      <c r="W292" s="65"/>
      <c r="X292" s="65"/>
      <c r="Y292" s="65"/>
    </row>
    <row r="293" spans="1:25" x14ac:dyDescent="0.2">
      <c r="A293" s="65"/>
      <c r="B293" s="65"/>
      <c r="F293" s="65"/>
      <c r="G293" s="65"/>
      <c r="H293" s="65"/>
      <c r="I293" s="65"/>
      <c r="J293" s="65"/>
      <c r="K293" s="65"/>
      <c r="L293" s="65"/>
      <c r="M293" s="65"/>
      <c r="R293" s="65"/>
      <c r="S293" s="65"/>
      <c r="T293" s="65"/>
      <c r="U293" s="65"/>
      <c r="V293" s="65"/>
      <c r="W293" s="65"/>
      <c r="X293" s="65"/>
      <c r="Y293" s="65"/>
    </row>
    <row r="301" spans="1:25" x14ac:dyDescent="0.2">
      <c r="A301" s="65"/>
      <c r="B301" s="65"/>
      <c r="F301" s="65"/>
      <c r="G301" s="65"/>
      <c r="H301" s="65"/>
      <c r="I301" s="65"/>
      <c r="J301" s="65"/>
      <c r="K301" s="65"/>
      <c r="L301" s="65"/>
      <c r="M301" s="65"/>
      <c r="R301" s="65"/>
      <c r="S301" s="65"/>
      <c r="T301" s="65"/>
      <c r="U301" s="65"/>
      <c r="V301" s="65"/>
      <c r="W301" s="65"/>
      <c r="X301" s="65"/>
      <c r="Y301" s="65"/>
    </row>
  </sheetData>
  <mergeCells count="12">
    <mergeCell ref="N1:U1"/>
    <mergeCell ref="B7:AC7"/>
    <mergeCell ref="A4:A5"/>
    <mergeCell ref="B4:B5"/>
    <mergeCell ref="C4:C5"/>
    <mergeCell ref="D4:G4"/>
    <mergeCell ref="I4:L4"/>
    <mergeCell ref="B2:Y2"/>
    <mergeCell ref="N4:Q4"/>
    <mergeCell ref="R4:U4"/>
    <mergeCell ref="V4:Y4"/>
    <mergeCell ref="Z4:AC4"/>
  </mergeCells>
  <pageMargins left="0.23622047244094491" right="0.23622047244094491" top="0" bottom="0" header="0.31496062992125984" footer="0.31496062992125984"/>
  <pageSetup paperSize="9" scale="60" fitToHeight="0" orientation="landscape" r:id="rId1"/>
  <colBreaks count="1" manualBreakCount="1">
    <brk id="21" max="23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J39"/>
  <sheetViews>
    <sheetView topLeftCell="A16" workbookViewId="0">
      <selection activeCell="E37" sqref="E37"/>
    </sheetView>
  </sheetViews>
  <sheetFormatPr defaultRowHeight="15" x14ac:dyDescent="0.25"/>
  <cols>
    <col min="1" max="1" width="8.85546875" style="25"/>
    <col min="2" max="2" width="3.7109375" style="25" customWidth="1"/>
    <col min="3" max="3" width="10.5703125" style="25" bestFit="1" customWidth="1"/>
    <col min="4" max="4" width="12.5703125" style="25" bestFit="1" customWidth="1"/>
    <col min="5" max="6" width="10.5703125" style="25" bestFit="1" customWidth="1"/>
    <col min="7" max="7" width="10.5703125" style="25" customWidth="1"/>
    <col min="8" max="8" width="10.5703125" style="25" bestFit="1" customWidth="1"/>
    <col min="9" max="259" width="8.85546875" style="25"/>
    <col min="260" max="264" width="10.5703125" style="25" bestFit="1" customWidth="1"/>
    <col min="265" max="515" width="8.85546875" style="25"/>
    <col min="516" max="520" width="10.5703125" style="25" bestFit="1" customWidth="1"/>
    <col min="521" max="771" width="8.85546875" style="25"/>
    <col min="772" max="776" width="10.5703125" style="25" bestFit="1" customWidth="1"/>
    <col min="777" max="1027" width="8.85546875" style="25"/>
    <col min="1028" max="1032" width="10.5703125" style="25" bestFit="1" customWidth="1"/>
    <col min="1033" max="1283" width="8.85546875" style="25"/>
    <col min="1284" max="1288" width="10.5703125" style="25" bestFit="1" customWidth="1"/>
    <col min="1289" max="1539" width="8.85546875" style="25"/>
    <col min="1540" max="1544" width="10.5703125" style="25" bestFit="1" customWidth="1"/>
    <col min="1545" max="1795" width="8.85546875" style="25"/>
    <col min="1796" max="1800" width="10.5703125" style="25" bestFit="1" customWidth="1"/>
    <col min="1801" max="2051" width="8.85546875" style="25"/>
    <col min="2052" max="2056" width="10.5703125" style="25" bestFit="1" customWidth="1"/>
    <col min="2057" max="2307" width="8.85546875" style="25"/>
    <col min="2308" max="2312" width="10.5703125" style="25" bestFit="1" customWidth="1"/>
    <col min="2313" max="2563" width="8.85546875" style="25"/>
    <col min="2564" max="2568" width="10.5703125" style="25" bestFit="1" customWidth="1"/>
    <col min="2569" max="2819" width="8.85546875" style="25"/>
    <col min="2820" max="2824" width="10.5703125" style="25" bestFit="1" customWidth="1"/>
    <col min="2825" max="3075" width="8.85546875" style="25"/>
    <col min="3076" max="3080" width="10.5703125" style="25" bestFit="1" customWidth="1"/>
    <col min="3081" max="3331" width="8.85546875" style="25"/>
    <col min="3332" max="3336" width="10.5703125" style="25" bestFit="1" customWidth="1"/>
    <col min="3337" max="3587" width="8.85546875" style="25"/>
    <col min="3588" max="3592" width="10.5703125" style="25" bestFit="1" customWidth="1"/>
    <col min="3593" max="3843" width="8.85546875" style="25"/>
    <col min="3844" max="3848" width="10.5703125" style="25" bestFit="1" customWidth="1"/>
    <col min="3849" max="4099" width="8.85546875" style="25"/>
    <col min="4100" max="4104" width="10.5703125" style="25" bestFit="1" customWidth="1"/>
    <col min="4105" max="4355" width="8.85546875" style="25"/>
    <col min="4356" max="4360" width="10.5703125" style="25" bestFit="1" customWidth="1"/>
    <col min="4361" max="4611" width="8.85546875" style="25"/>
    <col min="4612" max="4616" width="10.5703125" style="25" bestFit="1" customWidth="1"/>
    <col min="4617" max="4867" width="8.85546875" style="25"/>
    <col min="4868" max="4872" width="10.5703125" style="25" bestFit="1" customWidth="1"/>
    <col min="4873" max="5123" width="8.85546875" style="25"/>
    <col min="5124" max="5128" width="10.5703125" style="25" bestFit="1" customWidth="1"/>
    <col min="5129" max="5379" width="8.85546875" style="25"/>
    <col min="5380" max="5384" width="10.5703125" style="25" bestFit="1" customWidth="1"/>
    <col min="5385" max="5635" width="8.85546875" style="25"/>
    <col min="5636" max="5640" width="10.5703125" style="25" bestFit="1" customWidth="1"/>
    <col min="5641" max="5891" width="8.85546875" style="25"/>
    <col min="5892" max="5896" width="10.5703125" style="25" bestFit="1" customWidth="1"/>
    <col min="5897" max="6147" width="8.85546875" style="25"/>
    <col min="6148" max="6152" width="10.5703125" style="25" bestFit="1" customWidth="1"/>
    <col min="6153" max="6403" width="8.85546875" style="25"/>
    <col min="6404" max="6408" width="10.5703125" style="25" bestFit="1" customWidth="1"/>
    <col min="6409" max="6659" width="8.85546875" style="25"/>
    <col min="6660" max="6664" width="10.5703125" style="25" bestFit="1" customWidth="1"/>
    <col min="6665" max="6915" width="8.85546875" style="25"/>
    <col min="6916" max="6920" width="10.5703125" style="25" bestFit="1" customWidth="1"/>
    <col min="6921" max="7171" width="8.85546875" style="25"/>
    <col min="7172" max="7176" width="10.5703125" style="25" bestFit="1" customWidth="1"/>
    <col min="7177" max="7427" width="8.85546875" style="25"/>
    <col min="7428" max="7432" width="10.5703125" style="25" bestFit="1" customWidth="1"/>
    <col min="7433" max="7683" width="8.85546875" style="25"/>
    <col min="7684" max="7688" width="10.5703125" style="25" bestFit="1" customWidth="1"/>
    <col min="7689" max="7939" width="8.85546875" style="25"/>
    <col min="7940" max="7944" width="10.5703125" style="25" bestFit="1" customWidth="1"/>
    <col min="7945" max="8195" width="8.85546875" style="25"/>
    <col min="8196" max="8200" width="10.5703125" style="25" bestFit="1" customWidth="1"/>
    <col min="8201" max="8451" width="8.85546875" style="25"/>
    <col min="8452" max="8456" width="10.5703125" style="25" bestFit="1" customWidth="1"/>
    <col min="8457" max="8707" width="8.85546875" style="25"/>
    <col min="8708" max="8712" width="10.5703125" style="25" bestFit="1" customWidth="1"/>
    <col min="8713" max="8963" width="8.85546875" style="25"/>
    <col min="8964" max="8968" width="10.5703125" style="25" bestFit="1" customWidth="1"/>
    <col min="8969" max="9219" width="8.85546875" style="25"/>
    <col min="9220" max="9224" width="10.5703125" style="25" bestFit="1" customWidth="1"/>
    <col min="9225" max="9475" width="8.85546875" style="25"/>
    <col min="9476" max="9480" width="10.5703125" style="25" bestFit="1" customWidth="1"/>
    <col min="9481" max="9731" width="8.85546875" style="25"/>
    <col min="9732" max="9736" width="10.5703125" style="25" bestFit="1" customWidth="1"/>
    <col min="9737" max="9987" width="8.85546875" style="25"/>
    <col min="9988" max="9992" width="10.5703125" style="25" bestFit="1" customWidth="1"/>
    <col min="9993" max="10243" width="8.85546875" style="25"/>
    <col min="10244" max="10248" width="10.5703125" style="25" bestFit="1" customWidth="1"/>
    <col min="10249" max="10499" width="8.85546875" style="25"/>
    <col min="10500" max="10504" width="10.5703125" style="25" bestFit="1" customWidth="1"/>
    <col min="10505" max="10755" width="8.85546875" style="25"/>
    <col min="10756" max="10760" width="10.5703125" style="25" bestFit="1" customWidth="1"/>
    <col min="10761" max="11011" width="8.85546875" style="25"/>
    <col min="11012" max="11016" width="10.5703125" style="25" bestFit="1" customWidth="1"/>
    <col min="11017" max="11267" width="8.85546875" style="25"/>
    <col min="11268" max="11272" width="10.5703125" style="25" bestFit="1" customWidth="1"/>
    <col min="11273" max="11523" width="8.85546875" style="25"/>
    <col min="11524" max="11528" width="10.5703125" style="25" bestFit="1" customWidth="1"/>
    <col min="11529" max="11779" width="8.85546875" style="25"/>
    <col min="11780" max="11784" width="10.5703125" style="25" bestFit="1" customWidth="1"/>
    <col min="11785" max="12035" width="8.85546875" style="25"/>
    <col min="12036" max="12040" width="10.5703125" style="25" bestFit="1" customWidth="1"/>
    <col min="12041" max="12291" width="8.85546875" style="25"/>
    <col min="12292" max="12296" width="10.5703125" style="25" bestFit="1" customWidth="1"/>
    <col min="12297" max="12547" width="8.85546875" style="25"/>
    <col min="12548" max="12552" width="10.5703125" style="25" bestFit="1" customWidth="1"/>
    <col min="12553" max="12803" width="8.85546875" style="25"/>
    <col min="12804" max="12808" width="10.5703125" style="25" bestFit="1" customWidth="1"/>
    <col min="12809" max="13059" width="8.85546875" style="25"/>
    <col min="13060" max="13064" width="10.5703125" style="25" bestFit="1" customWidth="1"/>
    <col min="13065" max="13315" width="8.85546875" style="25"/>
    <col min="13316" max="13320" width="10.5703125" style="25" bestFit="1" customWidth="1"/>
    <col min="13321" max="13571" width="8.85546875" style="25"/>
    <col min="13572" max="13576" width="10.5703125" style="25" bestFit="1" customWidth="1"/>
    <col min="13577" max="13827" width="8.85546875" style="25"/>
    <col min="13828" max="13832" width="10.5703125" style="25" bestFit="1" customWidth="1"/>
    <col min="13833" max="14083" width="8.85546875" style="25"/>
    <col min="14084" max="14088" width="10.5703125" style="25" bestFit="1" customWidth="1"/>
    <col min="14089" max="14339" width="8.85546875" style="25"/>
    <col min="14340" max="14344" width="10.5703125" style="25" bestFit="1" customWidth="1"/>
    <col min="14345" max="14595" width="8.85546875" style="25"/>
    <col min="14596" max="14600" width="10.5703125" style="25" bestFit="1" customWidth="1"/>
    <col min="14601" max="14851" width="8.85546875" style="25"/>
    <col min="14852" max="14856" width="10.5703125" style="25" bestFit="1" customWidth="1"/>
    <col min="14857" max="15107" width="8.85546875" style="25"/>
    <col min="15108" max="15112" width="10.5703125" style="25" bestFit="1" customWidth="1"/>
    <col min="15113" max="15363" width="8.85546875" style="25"/>
    <col min="15364" max="15368" width="10.5703125" style="25" bestFit="1" customWidth="1"/>
    <col min="15369" max="15619" width="8.85546875" style="25"/>
    <col min="15620" max="15624" width="10.5703125" style="25" bestFit="1" customWidth="1"/>
    <col min="15625" max="15875" width="8.85546875" style="25"/>
    <col min="15876" max="15880" width="10.5703125" style="25" bestFit="1" customWidth="1"/>
    <col min="15881" max="16131" width="8.85546875" style="25"/>
    <col min="16132" max="16136" width="10.5703125" style="25" bestFit="1" customWidth="1"/>
    <col min="16137" max="16384" width="8.85546875" style="25"/>
  </cols>
  <sheetData>
    <row r="1" spans="1:10" ht="15.75" x14ac:dyDescent="0.25">
      <c r="A1" s="25" t="s">
        <v>141</v>
      </c>
      <c r="B1" s="26"/>
      <c r="C1" s="89">
        <v>2014</v>
      </c>
      <c r="D1" s="89">
        <v>2015</v>
      </c>
      <c r="E1" s="89">
        <v>2016</v>
      </c>
      <c r="F1" s="89">
        <v>2017</v>
      </c>
      <c r="G1" s="89">
        <v>2018</v>
      </c>
      <c r="H1" s="26"/>
    </row>
    <row r="2" spans="1:10" x14ac:dyDescent="0.25">
      <c r="A2" s="20" t="s">
        <v>1</v>
      </c>
      <c r="B2" s="26"/>
      <c r="C2" s="28">
        <f t="shared" ref="C2:H2" si="0">C3+C4+C5</f>
        <v>1033047.5</v>
      </c>
      <c r="D2" s="28">
        <f t="shared" si="0"/>
        <v>1055009.8</v>
      </c>
      <c r="E2" s="28">
        <f t="shared" si="0"/>
        <v>1090503.5</v>
      </c>
      <c r="F2" s="28">
        <f t="shared" si="0"/>
        <v>1081943.3999999999</v>
      </c>
      <c r="G2" s="28">
        <f t="shared" si="0"/>
        <v>1057489.3999999999</v>
      </c>
      <c r="H2" s="28">
        <f t="shared" si="0"/>
        <v>5317993.5999999996</v>
      </c>
    </row>
    <row r="3" spans="1:10" x14ac:dyDescent="0.25">
      <c r="A3" s="20" t="s">
        <v>2</v>
      </c>
      <c r="B3" s="26"/>
      <c r="C3" s="26">
        <v>622862.80000000005</v>
      </c>
      <c r="D3" s="26">
        <v>618044.1</v>
      </c>
      <c r="E3" s="26">
        <v>637626.9</v>
      </c>
      <c r="F3" s="26">
        <v>660971.1</v>
      </c>
      <c r="G3" s="26">
        <v>660971.1</v>
      </c>
      <c r="H3" s="26">
        <f>C3+D3+E3+F3+G3</f>
        <v>3200476</v>
      </c>
    </row>
    <row r="4" spans="1:10" x14ac:dyDescent="0.25">
      <c r="A4" s="20" t="s">
        <v>3</v>
      </c>
      <c r="B4" s="26"/>
      <c r="C4" s="26"/>
      <c r="D4" s="26">
        <v>1064.5</v>
      </c>
      <c r="E4" s="26"/>
      <c r="F4" s="26"/>
      <c r="G4" s="26"/>
      <c r="H4" s="26">
        <f>C4+D4+E4+F4+G4</f>
        <v>1064.5</v>
      </c>
    </row>
    <row r="5" spans="1:10" x14ac:dyDescent="0.25">
      <c r="A5" s="20" t="s">
        <v>4</v>
      </c>
      <c r="B5" s="26"/>
      <c r="C5" s="26">
        <v>410184.7</v>
      </c>
      <c r="D5" s="92">
        <v>435901.2</v>
      </c>
      <c r="E5" s="92">
        <v>452876.6</v>
      </c>
      <c r="F5" s="26">
        <v>420972.3</v>
      </c>
      <c r="G5" s="114">
        <f>396572.3-54</f>
        <v>396518.3</v>
      </c>
      <c r="H5" s="92">
        <f>C5+D5+E5+F5+G5</f>
        <v>2116453.1</v>
      </c>
      <c r="J5" s="94"/>
    </row>
    <row r="7" spans="1:10" ht="15.75" x14ac:dyDescent="0.25">
      <c r="A7" s="90" t="s">
        <v>142</v>
      </c>
      <c r="B7" s="26"/>
      <c r="C7" s="89">
        <v>2014</v>
      </c>
      <c r="D7" s="89">
        <v>2015</v>
      </c>
      <c r="E7" s="89">
        <v>2016</v>
      </c>
      <c r="F7" s="89">
        <v>2017</v>
      </c>
      <c r="G7" s="89">
        <v>2018</v>
      </c>
      <c r="H7" s="26"/>
    </row>
    <row r="8" spans="1:10" x14ac:dyDescent="0.25">
      <c r="A8" s="20" t="s">
        <v>1</v>
      </c>
      <c r="B8" s="26"/>
      <c r="C8" s="28">
        <f t="shared" ref="C8:H8" si="1">C9+C10+C11</f>
        <v>49517.5</v>
      </c>
      <c r="D8" s="28">
        <f t="shared" si="1"/>
        <v>38376.800000000003</v>
      </c>
      <c r="E8" s="28">
        <f t="shared" si="1"/>
        <v>43600.1</v>
      </c>
      <c r="F8" s="28">
        <f t="shared" si="1"/>
        <v>38151.5</v>
      </c>
      <c r="G8" s="28">
        <f t="shared" si="1"/>
        <v>38151.5</v>
      </c>
      <c r="H8" s="28">
        <f t="shared" si="1"/>
        <v>207797.4</v>
      </c>
      <c r="J8" s="91"/>
    </row>
    <row r="9" spans="1:10" x14ac:dyDescent="0.25">
      <c r="A9" s="20" t="s">
        <v>2</v>
      </c>
      <c r="B9" s="26"/>
      <c r="C9" s="26">
        <v>36747.599999999999</v>
      </c>
      <c r="D9" s="92">
        <v>27768.799999999999</v>
      </c>
      <c r="E9" s="26">
        <v>31261.7</v>
      </c>
      <c r="F9" s="26">
        <v>29564.6</v>
      </c>
      <c r="G9" s="26">
        <v>29564.6</v>
      </c>
      <c r="H9" s="92">
        <f>C9+D9+E9+F9+G9</f>
        <v>154907.29999999999</v>
      </c>
    </row>
    <row r="10" spans="1:10" x14ac:dyDescent="0.25">
      <c r="A10" s="20" t="s">
        <v>3</v>
      </c>
      <c r="B10" s="26"/>
      <c r="C10" s="26"/>
      <c r="D10" s="92">
        <v>722.4</v>
      </c>
      <c r="E10" s="92">
        <v>2386</v>
      </c>
      <c r="F10" s="26"/>
      <c r="G10" s="26"/>
      <c r="H10" s="26">
        <f>C10+D10+E10+F10+G10</f>
        <v>3108.4</v>
      </c>
    </row>
    <row r="11" spans="1:10" x14ac:dyDescent="0.25">
      <c r="A11" s="20" t="s">
        <v>4</v>
      </c>
      <c r="B11" s="26"/>
      <c r="C11" s="26">
        <v>12769.9</v>
      </c>
      <c r="D11" s="92">
        <v>9885.6</v>
      </c>
      <c r="E11" s="26">
        <v>9952.4</v>
      </c>
      <c r="F11" s="26">
        <v>8586.9</v>
      </c>
      <c r="G11" s="26">
        <v>8586.9</v>
      </c>
      <c r="H11" s="92">
        <f>C11+D11+E11+F11+G11</f>
        <v>49781.700000000004</v>
      </c>
      <c r="J11" s="93"/>
    </row>
    <row r="13" spans="1:10" ht="15.75" x14ac:dyDescent="0.25">
      <c r="A13" s="90" t="s">
        <v>143</v>
      </c>
      <c r="B13" s="26"/>
      <c r="C13" s="89">
        <v>2014</v>
      </c>
      <c r="D13" s="89">
        <v>2015</v>
      </c>
      <c r="E13" s="89">
        <v>2016</v>
      </c>
      <c r="F13" s="89">
        <v>2017</v>
      </c>
      <c r="G13" s="89">
        <v>2018</v>
      </c>
      <c r="H13" s="26"/>
    </row>
    <row r="14" spans="1:10" x14ac:dyDescent="0.25">
      <c r="A14" s="20" t="s">
        <v>1</v>
      </c>
      <c r="B14" s="26"/>
      <c r="C14" s="28">
        <f t="shared" ref="C14:H14" si="2">C15+C16+C17</f>
        <v>48204</v>
      </c>
      <c r="D14" s="28">
        <f t="shared" si="2"/>
        <v>49476.800000000003</v>
      </c>
      <c r="E14" s="28">
        <f t="shared" si="2"/>
        <v>50200.09</v>
      </c>
      <c r="F14" s="28">
        <f t="shared" si="2"/>
        <v>48250.5</v>
      </c>
      <c r="G14" s="28">
        <f t="shared" si="2"/>
        <v>48250.5</v>
      </c>
      <c r="H14" s="28">
        <f t="shared" si="2"/>
        <v>244381.89</v>
      </c>
    </row>
    <row r="15" spans="1:10" x14ac:dyDescent="0.25">
      <c r="A15" s="20" t="s">
        <v>2</v>
      </c>
      <c r="B15" s="26"/>
      <c r="C15" s="26"/>
      <c r="D15" s="26"/>
      <c r="E15" s="26"/>
      <c r="F15" s="26"/>
      <c r="G15" s="26"/>
      <c r="H15" s="26">
        <f>C15+D15+E15+F15+G15</f>
        <v>0</v>
      </c>
    </row>
    <row r="16" spans="1:10" x14ac:dyDescent="0.25">
      <c r="A16" s="20" t="s">
        <v>3</v>
      </c>
      <c r="B16" s="26"/>
      <c r="C16" s="26"/>
      <c r="D16" s="26"/>
      <c r="E16" s="26"/>
      <c r="F16" s="26"/>
      <c r="G16" s="26"/>
      <c r="H16" s="26">
        <f>C16+D16+E16+F16+G16</f>
        <v>0</v>
      </c>
    </row>
    <row r="17" spans="1:8" x14ac:dyDescent="0.25">
      <c r="A17" s="20" t="s">
        <v>4</v>
      </c>
      <c r="B17" s="26"/>
      <c r="C17" s="92">
        <v>48204</v>
      </c>
      <c r="D17" s="92">
        <v>49476.800000000003</v>
      </c>
      <c r="E17" s="92">
        <v>50200.09</v>
      </c>
      <c r="F17" s="26">
        <v>48250.5</v>
      </c>
      <c r="G17" s="26">
        <v>48250.5</v>
      </c>
      <c r="H17" s="92">
        <f>G17+F17+E17+D17+C17</f>
        <v>244381.89</v>
      </c>
    </row>
    <row r="19" spans="1:8" ht="15.75" x14ac:dyDescent="0.25">
      <c r="A19" s="90" t="s">
        <v>144</v>
      </c>
      <c r="B19" s="26"/>
      <c r="C19" s="89">
        <v>2014</v>
      </c>
      <c r="D19" s="89">
        <v>2015</v>
      </c>
      <c r="E19" s="89">
        <v>2016</v>
      </c>
      <c r="F19" s="89">
        <v>2017</v>
      </c>
      <c r="G19" s="89">
        <v>2018</v>
      </c>
      <c r="H19" s="26"/>
    </row>
    <row r="20" spans="1:8" x14ac:dyDescent="0.25">
      <c r="A20" s="20" t="s">
        <v>1</v>
      </c>
      <c r="B20" s="26"/>
      <c r="C20" s="28">
        <f t="shared" ref="C20:H20" si="3">C21+C22+C23</f>
        <v>173.5</v>
      </c>
      <c r="D20" s="28">
        <f t="shared" si="3"/>
        <v>124</v>
      </c>
      <c r="E20" s="28">
        <f t="shared" si="3"/>
        <v>156</v>
      </c>
      <c r="F20" s="28">
        <f t="shared" si="3"/>
        <v>156</v>
      </c>
      <c r="G20" s="28">
        <f t="shared" si="3"/>
        <v>156</v>
      </c>
      <c r="H20" s="28">
        <f t="shared" si="3"/>
        <v>765.5</v>
      </c>
    </row>
    <row r="21" spans="1:8" x14ac:dyDescent="0.25">
      <c r="A21" s="20" t="s">
        <v>2</v>
      </c>
      <c r="B21" s="26"/>
      <c r="C21" s="26"/>
      <c r="D21" s="26"/>
      <c r="E21" s="26"/>
      <c r="F21" s="26"/>
      <c r="G21" s="26"/>
      <c r="H21" s="26">
        <f>C21+D21+E21+F21+G21</f>
        <v>0</v>
      </c>
    </row>
    <row r="22" spans="1:8" x14ac:dyDescent="0.25">
      <c r="A22" s="20" t="s">
        <v>3</v>
      </c>
      <c r="B22" s="26"/>
      <c r="C22" s="26"/>
      <c r="D22" s="26"/>
      <c r="E22" s="26"/>
      <c r="F22" s="26"/>
      <c r="G22" s="26"/>
      <c r="H22" s="26">
        <f>C22+D22+E22+F22+G22</f>
        <v>0</v>
      </c>
    </row>
    <row r="23" spans="1:8" x14ac:dyDescent="0.25">
      <c r="A23" s="20" t="s">
        <v>4</v>
      </c>
      <c r="B23" s="26"/>
      <c r="C23" s="26">
        <v>173.5</v>
      </c>
      <c r="D23" s="92">
        <v>124</v>
      </c>
      <c r="E23" s="92">
        <v>156</v>
      </c>
      <c r="F23" s="92">
        <v>156</v>
      </c>
      <c r="G23" s="92">
        <v>156</v>
      </c>
      <c r="H23" s="26">
        <f>C23+D23+E23+F23+G23</f>
        <v>765.5</v>
      </c>
    </row>
    <row r="25" spans="1:8" ht="15.75" x14ac:dyDescent="0.25">
      <c r="A25" s="90" t="s">
        <v>145</v>
      </c>
      <c r="B25" s="26"/>
      <c r="C25" s="89">
        <v>2014</v>
      </c>
      <c r="D25" s="89">
        <v>2015</v>
      </c>
      <c r="E25" s="89">
        <v>2016</v>
      </c>
      <c r="F25" s="89">
        <v>2017</v>
      </c>
      <c r="G25" s="89">
        <v>2018</v>
      </c>
      <c r="H25" s="26"/>
    </row>
    <row r="26" spans="1:8" x14ac:dyDescent="0.25">
      <c r="A26" s="20" t="s">
        <v>1</v>
      </c>
      <c r="B26" s="26"/>
      <c r="C26" s="28">
        <f t="shared" ref="C26:H26" si="4">C27+C28+C29</f>
        <v>62561.1</v>
      </c>
      <c r="D26" s="28">
        <f t="shared" si="4"/>
        <v>63567.1</v>
      </c>
      <c r="E26" s="28">
        <f t="shared" si="4"/>
        <v>72143.3</v>
      </c>
      <c r="F26" s="28">
        <f t="shared" si="4"/>
        <v>79882.399999999994</v>
      </c>
      <c r="G26" s="28">
        <f t="shared" si="4"/>
        <v>79882.399999999994</v>
      </c>
      <c r="H26" s="28">
        <f t="shared" si="4"/>
        <v>358036.30000000005</v>
      </c>
    </row>
    <row r="27" spans="1:8" x14ac:dyDescent="0.25">
      <c r="A27" s="20" t="s">
        <v>2</v>
      </c>
      <c r="B27" s="26"/>
      <c r="C27" s="26">
        <v>62501.1</v>
      </c>
      <c r="D27" s="26">
        <v>63507.1</v>
      </c>
      <c r="E27" s="26">
        <v>72083.3</v>
      </c>
      <c r="F27" s="26">
        <v>79822.399999999994</v>
      </c>
      <c r="G27" s="26">
        <v>79822.399999999994</v>
      </c>
      <c r="H27" s="26">
        <f>C27+D27+E27+F27+G27</f>
        <v>357736.30000000005</v>
      </c>
    </row>
    <row r="28" spans="1:8" x14ac:dyDescent="0.25">
      <c r="A28" s="20" t="s">
        <v>3</v>
      </c>
      <c r="B28" s="26"/>
      <c r="C28" s="26"/>
      <c r="D28" s="26"/>
      <c r="E28" s="26"/>
      <c r="F28" s="26"/>
      <c r="G28" s="26"/>
      <c r="H28" s="26">
        <f>C28+D28+E28+F28+G28</f>
        <v>0</v>
      </c>
    </row>
    <row r="29" spans="1:8" x14ac:dyDescent="0.25">
      <c r="A29" s="20" t="s">
        <v>4</v>
      </c>
      <c r="B29" s="26"/>
      <c r="C29" s="26">
        <v>60</v>
      </c>
      <c r="D29" s="26">
        <v>60</v>
      </c>
      <c r="E29" s="26">
        <v>60</v>
      </c>
      <c r="F29" s="26">
        <v>60</v>
      </c>
      <c r="G29" s="26">
        <v>60</v>
      </c>
      <c r="H29" s="26">
        <f>C29+D29+E29+F29+G29</f>
        <v>300</v>
      </c>
    </row>
    <row r="31" spans="1:8" ht="15.75" x14ac:dyDescent="0.25">
      <c r="A31" s="90"/>
      <c r="B31" s="26"/>
      <c r="C31" s="89">
        <v>2014</v>
      </c>
      <c r="D31" s="115">
        <v>2015</v>
      </c>
      <c r="E31" s="89">
        <v>2016</v>
      </c>
      <c r="F31" s="89">
        <v>2017</v>
      </c>
      <c r="G31" s="89">
        <v>2018</v>
      </c>
      <c r="H31" s="26"/>
    </row>
    <row r="32" spans="1:8" x14ac:dyDescent="0.25">
      <c r="A32" s="20" t="s">
        <v>1</v>
      </c>
      <c r="B32" s="26"/>
      <c r="C32" s="28">
        <f t="shared" ref="C32:H32" si="5">C33+C34+C35</f>
        <v>1193503.6000000001</v>
      </c>
      <c r="D32" s="28">
        <f t="shared" si="5"/>
        <v>1206554.5</v>
      </c>
      <c r="E32" s="28">
        <f t="shared" si="5"/>
        <v>1256602.99</v>
      </c>
      <c r="F32" s="28">
        <f t="shared" si="5"/>
        <v>1248383.8</v>
      </c>
      <c r="G32" s="28">
        <f t="shared" si="5"/>
        <v>1223929.8</v>
      </c>
      <c r="H32" s="28">
        <f t="shared" si="5"/>
        <v>6128974.6899999995</v>
      </c>
    </row>
    <row r="33" spans="1:8" x14ac:dyDescent="0.25">
      <c r="A33" s="20" t="s">
        <v>2</v>
      </c>
      <c r="B33" s="26"/>
      <c r="C33" s="92">
        <f t="shared" ref="C33:G35" si="6">C3+C9+C15+C21+C27</f>
        <v>722111.5</v>
      </c>
      <c r="D33" s="92">
        <f t="shared" si="6"/>
        <v>709320</v>
      </c>
      <c r="E33" s="92">
        <f t="shared" si="6"/>
        <v>740971.9</v>
      </c>
      <c r="F33" s="92">
        <f t="shared" si="6"/>
        <v>770358.1</v>
      </c>
      <c r="G33" s="92">
        <f t="shared" si="6"/>
        <v>770358.1</v>
      </c>
      <c r="H33" s="92">
        <f>C33+D33+E33+F33+G33</f>
        <v>3713119.6</v>
      </c>
    </row>
    <row r="34" spans="1:8" x14ac:dyDescent="0.25">
      <c r="A34" s="20" t="s">
        <v>3</v>
      </c>
      <c r="B34" s="26"/>
      <c r="C34" s="92">
        <f t="shared" si="6"/>
        <v>0</v>
      </c>
      <c r="D34" s="92">
        <f t="shared" si="6"/>
        <v>1786.9</v>
      </c>
      <c r="E34" s="92">
        <f t="shared" si="6"/>
        <v>2386</v>
      </c>
      <c r="F34" s="92">
        <f t="shared" si="6"/>
        <v>0</v>
      </c>
      <c r="G34" s="92">
        <f t="shared" si="6"/>
        <v>0</v>
      </c>
      <c r="H34" s="92">
        <f>C34+D34+E34+F34+G34</f>
        <v>4172.8999999999996</v>
      </c>
    </row>
    <row r="35" spans="1:8" x14ac:dyDescent="0.25">
      <c r="A35" s="20" t="s">
        <v>4</v>
      </c>
      <c r="B35" s="26"/>
      <c r="C35" s="28">
        <f t="shared" si="6"/>
        <v>471392.10000000003</v>
      </c>
      <c r="D35" s="28">
        <f t="shared" si="6"/>
        <v>495447.6</v>
      </c>
      <c r="E35" s="28">
        <f>E5+E11+E17+E23+E29</f>
        <v>513245.08999999997</v>
      </c>
      <c r="F35" s="28">
        <f t="shared" si="6"/>
        <v>478025.7</v>
      </c>
      <c r="G35" s="28">
        <f t="shared" si="6"/>
        <v>453571.7</v>
      </c>
      <c r="H35" s="92">
        <f>C35+D35+E35+F35+G35</f>
        <v>2411682.19</v>
      </c>
    </row>
    <row r="36" spans="1:8" x14ac:dyDescent="0.25">
      <c r="D36" s="25" t="s">
        <v>4</v>
      </c>
      <c r="E36" s="25">
        <v>494559.4</v>
      </c>
    </row>
    <row r="37" spans="1:8" x14ac:dyDescent="0.25">
      <c r="D37" s="50"/>
      <c r="E37" s="50">
        <f>E35-E36</f>
        <v>18685.689999999944</v>
      </c>
      <c r="F37" s="91"/>
      <c r="G37" s="91"/>
    </row>
    <row r="38" spans="1:8" x14ac:dyDescent="0.25">
      <c r="D38" s="25" t="s">
        <v>2</v>
      </c>
      <c r="E38" s="25">
        <v>742882.6</v>
      </c>
      <c r="F38" s="91"/>
      <c r="G38" s="91"/>
    </row>
    <row r="39" spans="1:8" x14ac:dyDescent="0.25">
      <c r="E39" s="93">
        <f>E33-E38</f>
        <v>-1910.6999999999534</v>
      </c>
      <c r="F39" s="91"/>
      <c r="G39" s="91"/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2:Q77"/>
  <sheetViews>
    <sheetView view="pageBreakPreview" topLeftCell="B49" zoomScale="84" zoomScaleNormal="81" zoomScaleSheetLayoutView="84" workbookViewId="0">
      <selection activeCell="G51" sqref="G51"/>
    </sheetView>
  </sheetViews>
  <sheetFormatPr defaultRowHeight="15" x14ac:dyDescent="0.25"/>
  <cols>
    <col min="1" max="1" width="6.7109375" style="79" customWidth="1"/>
    <col min="2" max="2" width="27.28515625" style="79" customWidth="1"/>
    <col min="3" max="3" width="9" style="79" customWidth="1"/>
    <col min="4" max="4" width="10.5703125" style="79" customWidth="1"/>
    <col min="5" max="7" width="9.140625" style="79" customWidth="1"/>
    <col min="8" max="8" width="10.28515625" style="79" customWidth="1"/>
    <col min="9" max="9" width="8.85546875" style="79" customWidth="1"/>
    <col min="10" max="10" width="13.140625" style="79" customWidth="1"/>
    <col min="11" max="11" width="13.28515625" style="79" customWidth="1"/>
    <col min="12" max="12" width="11.85546875" style="79" customWidth="1"/>
    <col min="13" max="13" width="10.42578125" style="79" customWidth="1"/>
    <col min="14" max="14" width="9.7109375" style="79" customWidth="1"/>
    <col min="15" max="15" width="11.42578125" style="79" customWidth="1"/>
    <col min="16" max="16" width="37" style="79" customWidth="1"/>
    <col min="17" max="260" width="9.140625" style="79"/>
    <col min="261" max="261" width="34.28515625" style="79" customWidth="1"/>
    <col min="262" max="262" width="17.28515625" style="79" customWidth="1"/>
    <col min="263" max="263" width="11.28515625" style="79" customWidth="1"/>
    <col min="264" max="264" width="10.140625" style="79" customWidth="1"/>
    <col min="265" max="265" width="9.42578125" style="79" customWidth="1"/>
    <col min="266" max="266" width="10.85546875" style="79" customWidth="1"/>
    <col min="267" max="267" width="8.140625" style="79" customWidth="1"/>
    <col min="268" max="268" width="10" style="79" customWidth="1"/>
    <col min="269" max="269" width="10.7109375" style="79" bestFit="1" customWidth="1"/>
    <col min="270" max="270" width="10.28515625" style="79" bestFit="1" customWidth="1"/>
    <col min="271" max="271" width="10.42578125" style="79" customWidth="1"/>
    <col min="272" max="516" width="9.140625" style="79"/>
    <col min="517" max="517" width="34.28515625" style="79" customWidth="1"/>
    <col min="518" max="518" width="17.28515625" style="79" customWidth="1"/>
    <col min="519" max="519" width="11.28515625" style="79" customWidth="1"/>
    <col min="520" max="520" width="10.140625" style="79" customWidth="1"/>
    <col min="521" max="521" width="9.42578125" style="79" customWidth="1"/>
    <col min="522" max="522" width="10.85546875" style="79" customWidth="1"/>
    <col min="523" max="523" width="8.140625" style="79" customWidth="1"/>
    <col min="524" max="524" width="10" style="79" customWidth="1"/>
    <col min="525" max="525" width="10.7109375" style="79" bestFit="1" customWidth="1"/>
    <col min="526" max="526" width="10.28515625" style="79" bestFit="1" customWidth="1"/>
    <col min="527" max="527" width="10.42578125" style="79" customWidth="1"/>
    <col min="528" max="772" width="9.140625" style="79"/>
    <col min="773" max="773" width="34.28515625" style="79" customWidth="1"/>
    <col min="774" max="774" width="17.28515625" style="79" customWidth="1"/>
    <col min="775" max="775" width="11.28515625" style="79" customWidth="1"/>
    <col min="776" max="776" width="10.140625" style="79" customWidth="1"/>
    <col min="777" max="777" width="9.42578125" style="79" customWidth="1"/>
    <col min="778" max="778" width="10.85546875" style="79" customWidth="1"/>
    <col min="779" max="779" width="8.140625" style="79" customWidth="1"/>
    <col min="780" max="780" width="10" style="79" customWidth="1"/>
    <col min="781" max="781" width="10.7109375" style="79" bestFit="1" customWidth="1"/>
    <col min="782" max="782" width="10.28515625" style="79" bestFit="1" customWidth="1"/>
    <col min="783" max="783" width="10.42578125" style="79" customWidth="1"/>
    <col min="784" max="1028" width="9.140625" style="79"/>
    <col min="1029" max="1029" width="34.28515625" style="79" customWidth="1"/>
    <col min="1030" max="1030" width="17.28515625" style="79" customWidth="1"/>
    <col min="1031" max="1031" width="11.28515625" style="79" customWidth="1"/>
    <col min="1032" max="1032" width="10.140625" style="79" customWidth="1"/>
    <col min="1033" max="1033" width="9.42578125" style="79" customWidth="1"/>
    <col min="1034" max="1034" width="10.85546875" style="79" customWidth="1"/>
    <col min="1035" max="1035" width="8.140625" style="79" customWidth="1"/>
    <col min="1036" max="1036" width="10" style="79" customWidth="1"/>
    <col min="1037" max="1037" width="10.7109375" style="79" bestFit="1" customWidth="1"/>
    <col min="1038" max="1038" width="10.28515625" style="79" bestFit="1" customWidth="1"/>
    <col min="1039" max="1039" width="10.42578125" style="79" customWidth="1"/>
    <col min="1040" max="1284" width="9.140625" style="79"/>
    <col min="1285" max="1285" width="34.28515625" style="79" customWidth="1"/>
    <col min="1286" max="1286" width="17.28515625" style="79" customWidth="1"/>
    <col min="1287" max="1287" width="11.28515625" style="79" customWidth="1"/>
    <col min="1288" max="1288" width="10.140625" style="79" customWidth="1"/>
    <col min="1289" max="1289" width="9.42578125" style="79" customWidth="1"/>
    <col min="1290" max="1290" width="10.85546875" style="79" customWidth="1"/>
    <col min="1291" max="1291" width="8.140625" style="79" customWidth="1"/>
    <col min="1292" max="1292" width="10" style="79" customWidth="1"/>
    <col min="1293" max="1293" width="10.7109375" style="79" bestFit="1" customWidth="1"/>
    <col min="1294" max="1294" width="10.28515625" style="79" bestFit="1" customWidth="1"/>
    <col min="1295" max="1295" width="10.42578125" style="79" customWidth="1"/>
    <col min="1296" max="1540" width="9.140625" style="79"/>
    <col min="1541" max="1541" width="34.28515625" style="79" customWidth="1"/>
    <col min="1542" max="1542" width="17.28515625" style="79" customWidth="1"/>
    <col min="1543" max="1543" width="11.28515625" style="79" customWidth="1"/>
    <col min="1544" max="1544" width="10.140625" style="79" customWidth="1"/>
    <col min="1545" max="1545" width="9.42578125" style="79" customWidth="1"/>
    <col min="1546" max="1546" width="10.85546875" style="79" customWidth="1"/>
    <col min="1547" max="1547" width="8.140625" style="79" customWidth="1"/>
    <col min="1548" max="1548" width="10" style="79" customWidth="1"/>
    <col min="1549" max="1549" width="10.7109375" style="79" bestFit="1" customWidth="1"/>
    <col min="1550" max="1550" width="10.28515625" style="79" bestFit="1" customWidth="1"/>
    <col min="1551" max="1551" width="10.42578125" style="79" customWidth="1"/>
    <col min="1552" max="1796" width="9.140625" style="79"/>
    <col min="1797" max="1797" width="34.28515625" style="79" customWidth="1"/>
    <col min="1798" max="1798" width="17.28515625" style="79" customWidth="1"/>
    <col min="1799" max="1799" width="11.28515625" style="79" customWidth="1"/>
    <col min="1800" max="1800" width="10.140625" style="79" customWidth="1"/>
    <col min="1801" max="1801" width="9.42578125" style="79" customWidth="1"/>
    <col min="1802" max="1802" width="10.85546875" style="79" customWidth="1"/>
    <col min="1803" max="1803" width="8.140625" style="79" customWidth="1"/>
    <col min="1804" max="1804" width="10" style="79" customWidth="1"/>
    <col min="1805" max="1805" width="10.7109375" style="79" bestFit="1" customWidth="1"/>
    <col min="1806" max="1806" width="10.28515625" style="79" bestFit="1" customWidth="1"/>
    <col min="1807" max="1807" width="10.42578125" style="79" customWidth="1"/>
    <col min="1808" max="2052" width="9.140625" style="79"/>
    <col min="2053" max="2053" width="34.28515625" style="79" customWidth="1"/>
    <col min="2054" max="2054" width="17.28515625" style="79" customWidth="1"/>
    <col min="2055" max="2055" width="11.28515625" style="79" customWidth="1"/>
    <col min="2056" max="2056" width="10.140625" style="79" customWidth="1"/>
    <col min="2057" max="2057" width="9.42578125" style="79" customWidth="1"/>
    <col min="2058" max="2058" width="10.85546875" style="79" customWidth="1"/>
    <col min="2059" max="2059" width="8.140625" style="79" customWidth="1"/>
    <col min="2060" max="2060" width="10" style="79" customWidth="1"/>
    <col min="2061" max="2061" width="10.7109375" style="79" bestFit="1" customWidth="1"/>
    <col min="2062" max="2062" width="10.28515625" style="79" bestFit="1" customWidth="1"/>
    <col min="2063" max="2063" width="10.42578125" style="79" customWidth="1"/>
    <col min="2064" max="2308" width="9.140625" style="79"/>
    <col min="2309" max="2309" width="34.28515625" style="79" customWidth="1"/>
    <col min="2310" max="2310" width="17.28515625" style="79" customWidth="1"/>
    <col min="2311" max="2311" width="11.28515625" style="79" customWidth="1"/>
    <col min="2312" max="2312" width="10.140625" style="79" customWidth="1"/>
    <col min="2313" max="2313" width="9.42578125" style="79" customWidth="1"/>
    <col min="2314" max="2314" width="10.85546875" style="79" customWidth="1"/>
    <col min="2315" max="2315" width="8.140625" style="79" customWidth="1"/>
    <col min="2316" max="2316" width="10" style="79" customWidth="1"/>
    <col min="2317" max="2317" width="10.7109375" style="79" bestFit="1" customWidth="1"/>
    <col min="2318" max="2318" width="10.28515625" style="79" bestFit="1" customWidth="1"/>
    <col min="2319" max="2319" width="10.42578125" style="79" customWidth="1"/>
    <col min="2320" max="2564" width="9.140625" style="79"/>
    <col min="2565" max="2565" width="34.28515625" style="79" customWidth="1"/>
    <col min="2566" max="2566" width="17.28515625" style="79" customWidth="1"/>
    <col min="2567" max="2567" width="11.28515625" style="79" customWidth="1"/>
    <col min="2568" max="2568" width="10.140625" style="79" customWidth="1"/>
    <col min="2569" max="2569" width="9.42578125" style="79" customWidth="1"/>
    <col min="2570" max="2570" width="10.85546875" style="79" customWidth="1"/>
    <col min="2571" max="2571" width="8.140625" style="79" customWidth="1"/>
    <col min="2572" max="2572" width="10" style="79" customWidth="1"/>
    <col min="2573" max="2573" width="10.7109375" style="79" bestFit="1" customWidth="1"/>
    <col min="2574" max="2574" width="10.28515625" style="79" bestFit="1" customWidth="1"/>
    <col min="2575" max="2575" width="10.42578125" style="79" customWidth="1"/>
    <col min="2576" max="2820" width="9.140625" style="79"/>
    <col min="2821" max="2821" width="34.28515625" style="79" customWidth="1"/>
    <col min="2822" max="2822" width="17.28515625" style="79" customWidth="1"/>
    <col min="2823" max="2823" width="11.28515625" style="79" customWidth="1"/>
    <col min="2824" max="2824" width="10.140625" style="79" customWidth="1"/>
    <col min="2825" max="2825" width="9.42578125" style="79" customWidth="1"/>
    <col min="2826" max="2826" width="10.85546875" style="79" customWidth="1"/>
    <col min="2827" max="2827" width="8.140625" style="79" customWidth="1"/>
    <col min="2828" max="2828" width="10" style="79" customWidth="1"/>
    <col min="2829" max="2829" width="10.7109375" style="79" bestFit="1" customWidth="1"/>
    <col min="2830" max="2830" width="10.28515625" style="79" bestFit="1" customWidth="1"/>
    <col min="2831" max="2831" width="10.42578125" style="79" customWidth="1"/>
    <col min="2832" max="3076" width="9.140625" style="79"/>
    <col min="3077" max="3077" width="34.28515625" style="79" customWidth="1"/>
    <col min="3078" max="3078" width="17.28515625" style="79" customWidth="1"/>
    <col min="3079" max="3079" width="11.28515625" style="79" customWidth="1"/>
    <col min="3080" max="3080" width="10.140625" style="79" customWidth="1"/>
    <col min="3081" max="3081" width="9.42578125" style="79" customWidth="1"/>
    <col min="3082" max="3082" width="10.85546875" style="79" customWidth="1"/>
    <col min="3083" max="3083" width="8.140625" style="79" customWidth="1"/>
    <col min="3084" max="3084" width="10" style="79" customWidth="1"/>
    <col min="3085" max="3085" width="10.7109375" style="79" bestFit="1" customWidth="1"/>
    <col min="3086" max="3086" width="10.28515625" style="79" bestFit="1" customWidth="1"/>
    <col min="3087" max="3087" width="10.42578125" style="79" customWidth="1"/>
    <col min="3088" max="3332" width="9.140625" style="79"/>
    <col min="3333" max="3333" width="34.28515625" style="79" customWidth="1"/>
    <col min="3334" max="3334" width="17.28515625" style="79" customWidth="1"/>
    <col min="3335" max="3335" width="11.28515625" style="79" customWidth="1"/>
    <col min="3336" max="3336" width="10.140625" style="79" customWidth="1"/>
    <col min="3337" max="3337" width="9.42578125" style="79" customWidth="1"/>
    <col min="3338" max="3338" width="10.85546875" style="79" customWidth="1"/>
    <col min="3339" max="3339" width="8.140625" style="79" customWidth="1"/>
    <col min="3340" max="3340" width="10" style="79" customWidth="1"/>
    <col min="3341" max="3341" width="10.7109375" style="79" bestFit="1" customWidth="1"/>
    <col min="3342" max="3342" width="10.28515625" style="79" bestFit="1" customWidth="1"/>
    <col min="3343" max="3343" width="10.42578125" style="79" customWidth="1"/>
    <col min="3344" max="3588" width="9.140625" style="79"/>
    <col min="3589" max="3589" width="34.28515625" style="79" customWidth="1"/>
    <col min="3590" max="3590" width="17.28515625" style="79" customWidth="1"/>
    <col min="3591" max="3591" width="11.28515625" style="79" customWidth="1"/>
    <col min="3592" max="3592" width="10.140625" style="79" customWidth="1"/>
    <col min="3593" max="3593" width="9.42578125" style="79" customWidth="1"/>
    <col min="3594" max="3594" width="10.85546875" style="79" customWidth="1"/>
    <col min="3595" max="3595" width="8.140625" style="79" customWidth="1"/>
    <col min="3596" max="3596" width="10" style="79" customWidth="1"/>
    <col min="3597" max="3597" width="10.7109375" style="79" bestFit="1" customWidth="1"/>
    <col min="3598" max="3598" width="10.28515625" style="79" bestFit="1" customWidth="1"/>
    <col min="3599" max="3599" width="10.42578125" style="79" customWidth="1"/>
    <col min="3600" max="3844" width="9.140625" style="79"/>
    <col min="3845" max="3845" width="34.28515625" style="79" customWidth="1"/>
    <col min="3846" max="3846" width="17.28515625" style="79" customWidth="1"/>
    <col min="3847" max="3847" width="11.28515625" style="79" customWidth="1"/>
    <col min="3848" max="3848" width="10.140625" style="79" customWidth="1"/>
    <col min="3849" max="3849" width="9.42578125" style="79" customWidth="1"/>
    <col min="3850" max="3850" width="10.85546875" style="79" customWidth="1"/>
    <col min="3851" max="3851" width="8.140625" style="79" customWidth="1"/>
    <col min="3852" max="3852" width="10" style="79" customWidth="1"/>
    <col min="3853" max="3853" width="10.7109375" style="79" bestFit="1" customWidth="1"/>
    <col min="3854" max="3854" width="10.28515625" style="79" bestFit="1" customWidth="1"/>
    <col min="3855" max="3855" width="10.42578125" style="79" customWidth="1"/>
    <col min="3856" max="4100" width="9.140625" style="79"/>
    <col min="4101" max="4101" width="34.28515625" style="79" customWidth="1"/>
    <col min="4102" max="4102" width="17.28515625" style="79" customWidth="1"/>
    <col min="4103" max="4103" width="11.28515625" style="79" customWidth="1"/>
    <col min="4104" max="4104" width="10.140625" style="79" customWidth="1"/>
    <col min="4105" max="4105" width="9.42578125" style="79" customWidth="1"/>
    <col min="4106" max="4106" width="10.85546875" style="79" customWidth="1"/>
    <col min="4107" max="4107" width="8.140625" style="79" customWidth="1"/>
    <col min="4108" max="4108" width="10" style="79" customWidth="1"/>
    <col min="4109" max="4109" width="10.7109375" style="79" bestFit="1" customWidth="1"/>
    <col min="4110" max="4110" width="10.28515625" style="79" bestFit="1" customWidth="1"/>
    <col min="4111" max="4111" width="10.42578125" style="79" customWidth="1"/>
    <col min="4112" max="4356" width="9.140625" style="79"/>
    <col min="4357" max="4357" width="34.28515625" style="79" customWidth="1"/>
    <col min="4358" max="4358" width="17.28515625" style="79" customWidth="1"/>
    <col min="4359" max="4359" width="11.28515625" style="79" customWidth="1"/>
    <col min="4360" max="4360" width="10.140625" style="79" customWidth="1"/>
    <col min="4361" max="4361" width="9.42578125" style="79" customWidth="1"/>
    <col min="4362" max="4362" width="10.85546875" style="79" customWidth="1"/>
    <col min="4363" max="4363" width="8.140625" style="79" customWidth="1"/>
    <col min="4364" max="4364" width="10" style="79" customWidth="1"/>
    <col min="4365" max="4365" width="10.7109375" style="79" bestFit="1" customWidth="1"/>
    <col min="4366" max="4366" width="10.28515625" style="79" bestFit="1" customWidth="1"/>
    <col min="4367" max="4367" width="10.42578125" style="79" customWidth="1"/>
    <col min="4368" max="4612" width="9.140625" style="79"/>
    <col min="4613" max="4613" width="34.28515625" style="79" customWidth="1"/>
    <col min="4614" max="4614" width="17.28515625" style="79" customWidth="1"/>
    <col min="4615" max="4615" width="11.28515625" style="79" customWidth="1"/>
    <col min="4616" max="4616" width="10.140625" style="79" customWidth="1"/>
    <col min="4617" max="4617" width="9.42578125" style="79" customWidth="1"/>
    <col min="4618" max="4618" width="10.85546875" style="79" customWidth="1"/>
    <col min="4619" max="4619" width="8.140625" style="79" customWidth="1"/>
    <col min="4620" max="4620" width="10" style="79" customWidth="1"/>
    <col min="4621" max="4621" width="10.7109375" style="79" bestFit="1" customWidth="1"/>
    <col min="4622" max="4622" width="10.28515625" style="79" bestFit="1" customWidth="1"/>
    <col min="4623" max="4623" width="10.42578125" style="79" customWidth="1"/>
    <col min="4624" max="4868" width="9.140625" style="79"/>
    <col min="4869" max="4869" width="34.28515625" style="79" customWidth="1"/>
    <col min="4870" max="4870" width="17.28515625" style="79" customWidth="1"/>
    <col min="4871" max="4871" width="11.28515625" style="79" customWidth="1"/>
    <col min="4872" max="4872" width="10.140625" style="79" customWidth="1"/>
    <col min="4873" max="4873" width="9.42578125" style="79" customWidth="1"/>
    <col min="4874" max="4874" width="10.85546875" style="79" customWidth="1"/>
    <col min="4875" max="4875" width="8.140625" style="79" customWidth="1"/>
    <col min="4876" max="4876" width="10" style="79" customWidth="1"/>
    <col min="4877" max="4877" width="10.7109375" style="79" bestFit="1" customWidth="1"/>
    <col min="4878" max="4878" width="10.28515625" style="79" bestFit="1" customWidth="1"/>
    <col min="4879" max="4879" width="10.42578125" style="79" customWidth="1"/>
    <col min="4880" max="5124" width="9.140625" style="79"/>
    <col min="5125" max="5125" width="34.28515625" style="79" customWidth="1"/>
    <col min="5126" max="5126" width="17.28515625" style="79" customWidth="1"/>
    <col min="5127" max="5127" width="11.28515625" style="79" customWidth="1"/>
    <col min="5128" max="5128" width="10.140625" style="79" customWidth="1"/>
    <col min="5129" max="5129" width="9.42578125" style="79" customWidth="1"/>
    <col min="5130" max="5130" width="10.85546875" style="79" customWidth="1"/>
    <col min="5131" max="5131" width="8.140625" style="79" customWidth="1"/>
    <col min="5132" max="5132" width="10" style="79" customWidth="1"/>
    <col min="5133" max="5133" width="10.7109375" style="79" bestFit="1" customWidth="1"/>
    <col min="5134" max="5134" width="10.28515625" style="79" bestFit="1" customWidth="1"/>
    <col min="5135" max="5135" width="10.42578125" style="79" customWidth="1"/>
    <col min="5136" max="5380" width="9.140625" style="79"/>
    <col min="5381" max="5381" width="34.28515625" style="79" customWidth="1"/>
    <col min="5382" max="5382" width="17.28515625" style="79" customWidth="1"/>
    <col min="5383" max="5383" width="11.28515625" style="79" customWidth="1"/>
    <col min="5384" max="5384" width="10.140625" style="79" customWidth="1"/>
    <col min="5385" max="5385" width="9.42578125" style="79" customWidth="1"/>
    <col min="5386" max="5386" width="10.85546875" style="79" customWidth="1"/>
    <col min="5387" max="5387" width="8.140625" style="79" customWidth="1"/>
    <col min="5388" max="5388" width="10" style="79" customWidth="1"/>
    <col min="5389" max="5389" width="10.7109375" style="79" bestFit="1" customWidth="1"/>
    <col min="5390" max="5390" width="10.28515625" style="79" bestFit="1" customWidth="1"/>
    <col min="5391" max="5391" width="10.42578125" style="79" customWidth="1"/>
    <col min="5392" max="5636" width="9.140625" style="79"/>
    <col min="5637" max="5637" width="34.28515625" style="79" customWidth="1"/>
    <col min="5638" max="5638" width="17.28515625" style="79" customWidth="1"/>
    <col min="5639" max="5639" width="11.28515625" style="79" customWidth="1"/>
    <col min="5640" max="5640" width="10.140625" style="79" customWidth="1"/>
    <col min="5641" max="5641" width="9.42578125" style="79" customWidth="1"/>
    <col min="5642" max="5642" width="10.85546875" style="79" customWidth="1"/>
    <col min="5643" max="5643" width="8.140625" style="79" customWidth="1"/>
    <col min="5644" max="5644" width="10" style="79" customWidth="1"/>
    <col min="5645" max="5645" width="10.7109375" style="79" bestFit="1" customWidth="1"/>
    <col min="5646" max="5646" width="10.28515625" style="79" bestFit="1" customWidth="1"/>
    <col min="5647" max="5647" width="10.42578125" style="79" customWidth="1"/>
    <col min="5648" max="5892" width="9.140625" style="79"/>
    <col min="5893" max="5893" width="34.28515625" style="79" customWidth="1"/>
    <col min="5894" max="5894" width="17.28515625" style="79" customWidth="1"/>
    <col min="5895" max="5895" width="11.28515625" style="79" customWidth="1"/>
    <col min="5896" max="5896" width="10.140625" style="79" customWidth="1"/>
    <col min="5897" max="5897" width="9.42578125" style="79" customWidth="1"/>
    <col min="5898" max="5898" width="10.85546875" style="79" customWidth="1"/>
    <col min="5899" max="5899" width="8.140625" style="79" customWidth="1"/>
    <col min="5900" max="5900" width="10" style="79" customWidth="1"/>
    <col min="5901" max="5901" width="10.7109375" style="79" bestFit="1" customWidth="1"/>
    <col min="5902" max="5902" width="10.28515625" style="79" bestFit="1" customWidth="1"/>
    <col min="5903" max="5903" width="10.42578125" style="79" customWidth="1"/>
    <col min="5904" max="6148" width="9.140625" style="79"/>
    <col min="6149" max="6149" width="34.28515625" style="79" customWidth="1"/>
    <col min="6150" max="6150" width="17.28515625" style="79" customWidth="1"/>
    <col min="6151" max="6151" width="11.28515625" style="79" customWidth="1"/>
    <col min="6152" max="6152" width="10.140625" style="79" customWidth="1"/>
    <col min="6153" max="6153" width="9.42578125" style="79" customWidth="1"/>
    <col min="6154" max="6154" width="10.85546875" style="79" customWidth="1"/>
    <col min="6155" max="6155" width="8.140625" style="79" customWidth="1"/>
    <col min="6156" max="6156" width="10" style="79" customWidth="1"/>
    <col min="6157" max="6157" width="10.7109375" style="79" bestFit="1" customWidth="1"/>
    <col min="6158" max="6158" width="10.28515625" style="79" bestFit="1" customWidth="1"/>
    <col min="6159" max="6159" width="10.42578125" style="79" customWidth="1"/>
    <col min="6160" max="6404" width="9.140625" style="79"/>
    <col min="6405" max="6405" width="34.28515625" style="79" customWidth="1"/>
    <col min="6406" max="6406" width="17.28515625" style="79" customWidth="1"/>
    <col min="6407" max="6407" width="11.28515625" style="79" customWidth="1"/>
    <col min="6408" max="6408" width="10.140625" style="79" customWidth="1"/>
    <col min="6409" max="6409" width="9.42578125" style="79" customWidth="1"/>
    <col min="6410" max="6410" width="10.85546875" style="79" customWidth="1"/>
    <col min="6411" max="6411" width="8.140625" style="79" customWidth="1"/>
    <col min="6412" max="6412" width="10" style="79" customWidth="1"/>
    <col min="6413" max="6413" width="10.7109375" style="79" bestFit="1" customWidth="1"/>
    <col min="6414" max="6414" width="10.28515625" style="79" bestFit="1" customWidth="1"/>
    <col min="6415" max="6415" width="10.42578125" style="79" customWidth="1"/>
    <col min="6416" max="6660" width="9.140625" style="79"/>
    <col min="6661" max="6661" width="34.28515625" style="79" customWidth="1"/>
    <col min="6662" max="6662" width="17.28515625" style="79" customWidth="1"/>
    <col min="6663" max="6663" width="11.28515625" style="79" customWidth="1"/>
    <col min="6664" max="6664" width="10.140625" style="79" customWidth="1"/>
    <col min="6665" max="6665" width="9.42578125" style="79" customWidth="1"/>
    <col min="6666" max="6666" width="10.85546875" style="79" customWidth="1"/>
    <col min="6667" max="6667" width="8.140625" style="79" customWidth="1"/>
    <col min="6668" max="6668" width="10" style="79" customWidth="1"/>
    <col min="6669" max="6669" width="10.7109375" style="79" bestFit="1" customWidth="1"/>
    <col min="6670" max="6670" width="10.28515625" style="79" bestFit="1" customWidth="1"/>
    <col min="6671" max="6671" width="10.42578125" style="79" customWidth="1"/>
    <col min="6672" max="6916" width="9.140625" style="79"/>
    <col min="6917" max="6917" width="34.28515625" style="79" customWidth="1"/>
    <col min="6918" max="6918" width="17.28515625" style="79" customWidth="1"/>
    <col min="6919" max="6919" width="11.28515625" style="79" customWidth="1"/>
    <col min="6920" max="6920" width="10.140625" style="79" customWidth="1"/>
    <col min="6921" max="6921" width="9.42578125" style="79" customWidth="1"/>
    <col min="6922" max="6922" width="10.85546875" style="79" customWidth="1"/>
    <col min="6923" max="6923" width="8.140625" style="79" customWidth="1"/>
    <col min="6924" max="6924" width="10" style="79" customWidth="1"/>
    <col min="6925" max="6925" width="10.7109375" style="79" bestFit="1" customWidth="1"/>
    <col min="6926" max="6926" width="10.28515625" style="79" bestFit="1" customWidth="1"/>
    <col min="6927" max="6927" width="10.42578125" style="79" customWidth="1"/>
    <col min="6928" max="7172" width="9.140625" style="79"/>
    <col min="7173" max="7173" width="34.28515625" style="79" customWidth="1"/>
    <col min="7174" max="7174" width="17.28515625" style="79" customWidth="1"/>
    <col min="7175" max="7175" width="11.28515625" style="79" customWidth="1"/>
    <col min="7176" max="7176" width="10.140625" style="79" customWidth="1"/>
    <col min="7177" max="7177" width="9.42578125" style="79" customWidth="1"/>
    <col min="7178" max="7178" width="10.85546875" style="79" customWidth="1"/>
    <col min="7179" max="7179" width="8.140625" style="79" customWidth="1"/>
    <col min="7180" max="7180" width="10" style="79" customWidth="1"/>
    <col min="7181" max="7181" width="10.7109375" style="79" bestFit="1" customWidth="1"/>
    <col min="7182" max="7182" width="10.28515625" style="79" bestFit="1" customWidth="1"/>
    <col min="7183" max="7183" width="10.42578125" style="79" customWidth="1"/>
    <col min="7184" max="7428" width="9.140625" style="79"/>
    <col min="7429" max="7429" width="34.28515625" style="79" customWidth="1"/>
    <col min="7430" max="7430" width="17.28515625" style="79" customWidth="1"/>
    <col min="7431" max="7431" width="11.28515625" style="79" customWidth="1"/>
    <col min="7432" max="7432" width="10.140625" style="79" customWidth="1"/>
    <col min="7433" max="7433" width="9.42578125" style="79" customWidth="1"/>
    <col min="7434" max="7434" width="10.85546875" style="79" customWidth="1"/>
    <col min="7435" max="7435" width="8.140625" style="79" customWidth="1"/>
    <col min="7436" max="7436" width="10" style="79" customWidth="1"/>
    <col min="7437" max="7437" width="10.7109375" style="79" bestFit="1" customWidth="1"/>
    <col min="7438" max="7438" width="10.28515625" style="79" bestFit="1" customWidth="1"/>
    <col min="7439" max="7439" width="10.42578125" style="79" customWidth="1"/>
    <col min="7440" max="7684" width="9.140625" style="79"/>
    <col min="7685" max="7685" width="34.28515625" style="79" customWidth="1"/>
    <col min="7686" max="7686" width="17.28515625" style="79" customWidth="1"/>
    <col min="7687" max="7687" width="11.28515625" style="79" customWidth="1"/>
    <col min="7688" max="7688" width="10.140625" style="79" customWidth="1"/>
    <col min="7689" max="7689" width="9.42578125" style="79" customWidth="1"/>
    <col min="7690" max="7690" width="10.85546875" style="79" customWidth="1"/>
    <col min="7691" max="7691" width="8.140625" style="79" customWidth="1"/>
    <col min="7692" max="7692" width="10" style="79" customWidth="1"/>
    <col min="7693" max="7693" width="10.7109375" style="79" bestFit="1" customWidth="1"/>
    <col min="7694" max="7694" width="10.28515625" style="79" bestFit="1" customWidth="1"/>
    <col min="7695" max="7695" width="10.42578125" style="79" customWidth="1"/>
    <col min="7696" max="7940" width="9.140625" style="79"/>
    <col min="7941" max="7941" width="34.28515625" style="79" customWidth="1"/>
    <col min="7942" max="7942" width="17.28515625" style="79" customWidth="1"/>
    <col min="7943" max="7943" width="11.28515625" style="79" customWidth="1"/>
    <col min="7944" max="7944" width="10.140625" style="79" customWidth="1"/>
    <col min="7945" max="7945" width="9.42578125" style="79" customWidth="1"/>
    <col min="7946" max="7946" width="10.85546875" style="79" customWidth="1"/>
    <col min="7947" max="7947" width="8.140625" style="79" customWidth="1"/>
    <col min="7948" max="7948" width="10" style="79" customWidth="1"/>
    <col min="7949" max="7949" width="10.7109375" style="79" bestFit="1" customWidth="1"/>
    <col min="7950" max="7950" width="10.28515625" style="79" bestFit="1" customWidth="1"/>
    <col min="7951" max="7951" width="10.42578125" style="79" customWidth="1"/>
    <col min="7952" max="8196" width="9.140625" style="79"/>
    <col min="8197" max="8197" width="34.28515625" style="79" customWidth="1"/>
    <col min="8198" max="8198" width="17.28515625" style="79" customWidth="1"/>
    <col min="8199" max="8199" width="11.28515625" style="79" customWidth="1"/>
    <col min="8200" max="8200" width="10.140625" style="79" customWidth="1"/>
    <col min="8201" max="8201" width="9.42578125" style="79" customWidth="1"/>
    <col min="8202" max="8202" width="10.85546875" style="79" customWidth="1"/>
    <col min="8203" max="8203" width="8.140625" style="79" customWidth="1"/>
    <col min="8204" max="8204" width="10" style="79" customWidth="1"/>
    <col min="8205" max="8205" width="10.7109375" style="79" bestFit="1" customWidth="1"/>
    <col min="8206" max="8206" width="10.28515625" style="79" bestFit="1" customWidth="1"/>
    <col min="8207" max="8207" width="10.42578125" style="79" customWidth="1"/>
    <col min="8208" max="8452" width="9.140625" style="79"/>
    <col min="8453" max="8453" width="34.28515625" style="79" customWidth="1"/>
    <col min="8454" max="8454" width="17.28515625" style="79" customWidth="1"/>
    <col min="8455" max="8455" width="11.28515625" style="79" customWidth="1"/>
    <col min="8456" max="8456" width="10.140625" style="79" customWidth="1"/>
    <col min="8457" max="8457" width="9.42578125" style="79" customWidth="1"/>
    <col min="8458" max="8458" width="10.85546875" style="79" customWidth="1"/>
    <col min="8459" max="8459" width="8.140625" style="79" customWidth="1"/>
    <col min="8460" max="8460" width="10" style="79" customWidth="1"/>
    <col min="8461" max="8461" width="10.7109375" style="79" bestFit="1" customWidth="1"/>
    <col min="8462" max="8462" width="10.28515625" style="79" bestFit="1" customWidth="1"/>
    <col min="8463" max="8463" width="10.42578125" style="79" customWidth="1"/>
    <col min="8464" max="8708" width="9.140625" style="79"/>
    <col min="8709" max="8709" width="34.28515625" style="79" customWidth="1"/>
    <col min="8710" max="8710" width="17.28515625" style="79" customWidth="1"/>
    <col min="8711" max="8711" width="11.28515625" style="79" customWidth="1"/>
    <col min="8712" max="8712" width="10.140625" style="79" customWidth="1"/>
    <col min="8713" max="8713" width="9.42578125" style="79" customWidth="1"/>
    <col min="8714" max="8714" width="10.85546875" style="79" customWidth="1"/>
    <col min="8715" max="8715" width="8.140625" style="79" customWidth="1"/>
    <col min="8716" max="8716" width="10" style="79" customWidth="1"/>
    <col min="8717" max="8717" width="10.7109375" style="79" bestFit="1" customWidth="1"/>
    <col min="8718" max="8718" width="10.28515625" style="79" bestFit="1" customWidth="1"/>
    <col min="8719" max="8719" width="10.42578125" style="79" customWidth="1"/>
    <col min="8720" max="8964" width="9.140625" style="79"/>
    <col min="8965" max="8965" width="34.28515625" style="79" customWidth="1"/>
    <col min="8966" max="8966" width="17.28515625" style="79" customWidth="1"/>
    <col min="8967" max="8967" width="11.28515625" style="79" customWidth="1"/>
    <col min="8968" max="8968" width="10.140625" style="79" customWidth="1"/>
    <col min="8969" max="8969" width="9.42578125" style="79" customWidth="1"/>
    <col min="8970" max="8970" width="10.85546875" style="79" customWidth="1"/>
    <col min="8971" max="8971" width="8.140625" style="79" customWidth="1"/>
    <col min="8972" max="8972" width="10" style="79" customWidth="1"/>
    <col min="8973" max="8973" width="10.7109375" style="79" bestFit="1" customWidth="1"/>
    <col min="8974" max="8974" width="10.28515625" style="79" bestFit="1" customWidth="1"/>
    <col min="8975" max="8975" width="10.42578125" style="79" customWidth="1"/>
    <col min="8976" max="9220" width="9.140625" style="79"/>
    <col min="9221" max="9221" width="34.28515625" style="79" customWidth="1"/>
    <col min="9222" max="9222" width="17.28515625" style="79" customWidth="1"/>
    <col min="9223" max="9223" width="11.28515625" style="79" customWidth="1"/>
    <col min="9224" max="9224" width="10.140625" style="79" customWidth="1"/>
    <col min="9225" max="9225" width="9.42578125" style="79" customWidth="1"/>
    <col min="9226" max="9226" width="10.85546875" style="79" customWidth="1"/>
    <col min="9227" max="9227" width="8.140625" style="79" customWidth="1"/>
    <col min="9228" max="9228" width="10" style="79" customWidth="1"/>
    <col min="9229" max="9229" width="10.7109375" style="79" bestFit="1" customWidth="1"/>
    <col min="9230" max="9230" width="10.28515625" style="79" bestFit="1" customWidth="1"/>
    <col min="9231" max="9231" width="10.42578125" style="79" customWidth="1"/>
    <col min="9232" max="9476" width="9.140625" style="79"/>
    <col min="9477" max="9477" width="34.28515625" style="79" customWidth="1"/>
    <col min="9478" max="9478" width="17.28515625" style="79" customWidth="1"/>
    <col min="9479" max="9479" width="11.28515625" style="79" customWidth="1"/>
    <col min="9480" max="9480" width="10.140625" style="79" customWidth="1"/>
    <col min="9481" max="9481" width="9.42578125" style="79" customWidth="1"/>
    <col min="9482" max="9482" width="10.85546875" style="79" customWidth="1"/>
    <col min="9483" max="9483" width="8.140625" style="79" customWidth="1"/>
    <col min="9484" max="9484" width="10" style="79" customWidth="1"/>
    <col min="9485" max="9485" width="10.7109375" style="79" bestFit="1" customWidth="1"/>
    <col min="9486" max="9486" width="10.28515625" style="79" bestFit="1" customWidth="1"/>
    <col min="9487" max="9487" width="10.42578125" style="79" customWidth="1"/>
    <col min="9488" max="9732" width="9.140625" style="79"/>
    <col min="9733" max="9733" width="34.28515625" style="79" customWidth="1"/>
    <col min="9734" max="9734" width="17.28515625" style="79" customWidth="1"/>
    <col min="9735" max="9735" width="11.28515625" style="79" customWidth="1"/>
    <col min="9736" max="9736" width="10.140625" style="79" customWidth="1"/>
    <col min="9737" max="9737" width="9.42578125" style="79" customWidth="1"/>
    <col min="9738" max="9738" width="10.85546875" style="79" customWidth="1"/>
    <col min="9739" max="9739" width="8.140625" style="79" customWidth="1"/>
    <col min="9740" max="9740" width="10" style="79" customWidth="1"/>
    <col min="9741" max="9741" width="10.7109375" style="79" bestFit="1" customWidth="1"/>
    <col min="9742" max="9742" width="10.28515625" style="79" bestFit="1" customWidth="1"/>
    <col min="9743" max="9743" width="10.42578125" style="79" customWidth="1"/>
    <col min="9744" max="9988" width="9.140625" style="79"/>
    <col min="9989" max="9989" width="34.28515625" style="79" customWidth="1"/>
    <col min="9990" max="9990" width="17.28515625" style="79" customWidth="1"/>
    <col min="9991" max="9991" width="11.28515625" style="79" customWidth="1"/>
    <col min="9992" max="9992" width="10.140625" style="79" customWidth="1"/>
    <col min="9993" max="9993" width="9.42578125" style="79" customWidth="1"/>
    <col min="9994" max="9994" width="10.85546875" style="79" customWidth="1"/>
    <col min="9995" max="9995" width="8.140625" style="79" customWidth="1"/>
    <col min="9996" max="9996" width="10" style="79" customWidth="1"/>
    <col min="9997" max="9997" width="10.7109375" style="79" bestFit="1" customWidth="1"/>
    <col min="9998" max="9998" width="10.28515625" style="79" bestFit="1" customWidth="1"/>
    <col min="9999" max="9999" width="10.42578125" style="79" customWidth="1"/>
    <col min="10000" max="10244" width="9.140625" style="79"/>
    <col min="10245" max="10245" width="34.28515625" style="79" customWidth="1"/>
    <col min="10246" max="10246" width="17.28515625" style="79" customWidth="1"/>
    <col min="10247" max="10247" width="11.28515625" style="79" customWidth="1"/>
    <col min="10248" max="10248" width="10.140625" style="79" customWidth="1"/>
    <col min="10249" max="10249" width="9.42578125" style="79" customWidth="1"/>
    <col min="10250" max="10250" width="10.85546875" style="79" customWidth="1"/>
    <col min="10251" max="10251" width="8.140625" style="79" customWidth="1"/>
    <col min="10252" max="10252" width="10" style="79" customWidth="1"/>
    <col min="10253" max="10253" width="10.7109375" style="79" bestFit="1" customWidth="1"/>
    <col min="10254" max="10254" width="10.28515625" style="79" bestFit="1" customWidth="1"/>
    <col min="10255" max="10255" width="10.42578125" style="79" customWidth="1"/>
    <col min="10256" max="10500" width="9.140625" style="79"/>
    <col min="10501" max="10501" width="34.28515625" style="79" customWidth="1"/>
    <col min="10502" max="10502" width="17.28515625" style="79" customWidth="1"/>
    <col min="10503" max="10503" width="11.28515625" style="79" customWidth="1"/>
    <col min="10504" max="10504" width="10.140625" style="79" customWidth="1"/>
    <col min="10505" max="10505" width="9.42578125" style="79" customWidth="1"/>
    <col min="10506" max="10506" width="10.85546875" style="79" customWidth="1"/>
    <col min="10507" max="10507" width="8.140625" style="79" customWidth="1"/>
    <col min="10508" max="10508" width="10" style="79" customWidth="1"/>
    <col min="10509" max="10509" width="10.7109375" style="79" bestFit="1" customWidth="1"/>
    <col min="10510" max="10510" width="10.28515625" style="79" bestFit="1" customWidth="1"/>
    <col min="10511" max="10511" width="10.42578125" style="79" customWidth="1"/>
    <col min="10512" max="10756" width="9.140625" style="79"/>
    <col min="10757" max="10757" width="34.28515625" style="79" customWidth="1"/>
    <col min="10758" max="10758" width="17.28515625" style="79" customWidth="1"/>
    <col min="10759" max="10759" width="11.28515625" style="79" customWidth="1"/>
    <col min="10760" max="10760" width="10.140625" style="79" customWidth="1"/>
    <col min="10761" max="10761" width="9.42578125" style="79" customWidth="1"/>
    <col min="10762" max="10762" width="10.85546875" style="79" customWidth="1"/>
    <col min="10763" max="10763" width="8.140625" style="79" customWidth="1"/>
    <col min="10764" max="10764" width="10" style="79" customWidth="1"/>
    <col min="10765" max="10765" width="10.7109375" style="79" bestFit="1" customWidth="1"/>
    <col min="10766" max="10766" width="10.28515625" style="79" bestFit="1" customWidth="1"/>
    <col min="10767" max="10767" width="10.42578125" style="79" customWidth="1"/>
    <col min="10768" max="11012" width="9.140625" style="79"/>
    <col min="11013" max="11013" width="34.28515625" style="79" customWidth="1"/>
    <col min="11014" max="11014" width="17.28515625" style="79" customWidth="1"/>
    <col min="11015" max="11015" width="11.28515625" style="79" customWidth="1"/>
    <col min="11016" max="11016" width="10.140625" style="79" customWidth="1"/>
    <col min="11017" max="11017" width="9.42578125" style="79" customWidth="1"/>
    <col min="11018" max="11018" width="10.85546875" style="79" customWidth="1"/>
    <col min="11019" max="11019" width="8.140625" style="79" customWidth="1"/>
    <col min="11020" max="11020" width="10" style="79" customWidth="1"/>
    <col min="11021" max="11021" width="10.7109375" style="79" bestFit="1" customWidth="1"/>
    <col min="11022" max="11022" width="10.28515625" style="79" bestFit="1" customWidth="1"/>
    <col min="11023" max="11023" width="10.42578125" style="79" customWidth="1"/>
    <col min="11024" max="11268" width="9.140625" style="79"/>
    <col min="11269" max="11269" width="34.28515625" style="79" customWidth="1"/>
    <col min="11270" max="11270" width="17.28515625" style="79" customWidth="1"/>
    <col min="11271" max="11271" width="11.28515625" style="79" customWidth="1"/>
    <col min="11272" max="11272" width="10.140625" style="79" customWidth="1"/>
    <col min="11273" max="11273" width="9.42578125" style="79" customWidth="1"/>
    <col min="11274" max="11274" width="10.85546875" style="79" customWidth="1"/>
    <col min="11275" max="11275" width="8.140625" style="79" customWidth="1"/>
    <col min="11276" max="11276" width="10" style="79" customWidth="1"/>
    <col min="11277" max="11277" width="10.7109375" style="79" bestFit="1" customWidth="1"/>
    <col min="11278" max="11278" width="10.28515625" style="79" bestFit="1" customWidth="1"/>
    <col min="11279" max="11279" width="10.42578125" style="79" customWidth="1"/>
    <col min="11280" max="11524" width="9.140625" style="79"/>
    <col min="11525" max="11525" width="34.28515625" style="79" customWidth="1"/>
    <col min="11526" max="11526" width="17.28515625" style="79" customWidth="1"/>
    <col min="11527" max="11527" width="11.28515625" style="79" customWidth="1"/>
    <col min="11528" max="11528" width="10.140625" style="79" customWidth="1"/>
    <col min="11529" max="11529" width="9.42578125" style="79" customWidth="1"/>
    <col min="11530" max="11530" width="10.85546875" style="79" customWidth="1"/>
    <col min="11531" max="11531" width="8.140625" style="79" customWidth="1"/>
    <col min="11532" max="11532" width="10" style="79" customWidth="1"/>
    <col min="11533" max="11533" width="10.7109375" style="79" bestFit="1" customWidth="1"/>
    <col min="11534" max="11534" width="10.28515625" style="79" bestFit="1" customWidth="1"/>
    <col min="11535" max="11535" width="10.42578125" style="79" customWidth="1"/>
    <col min="11536" max="11780" width="9.140625" style="79"/>
    <col min="11781" max="11781" width="34.28515625" style="79" customWidth="1"/>
    <col min="11782" max="11782" width="17.28515625" style="79" customWidth="1"/>
    <col min="11783" max="11783" width="11.28515625" style="79" customWidth="1"/>
    <col min="11784" max="11784" width="10.140625" style="79" customWidth="1"/>
    <col min="11785" max="11785" width="9.42578125" style="79" customWidth="1"/>
    <col min="11786" max="11786" width="10.85546875" style="79" customWidth="1"/>
    <col min="11787" max="11787" width="8.140625" style="79" customWidth="1"/>
    <col min="11788" max="11788" width="10" style="79" customWidth="1"/>
    <col min="11789" max="11789" width="10.7109375" style="79" bestFit="1" customWidth="1"/>
    <col min="11790" max="11790" width="10.28515625" style="79" bestFit="1" customWidth="1"/>
    <col min="11791" max="11791" width="10.42578125" style="79" customWidth="1"/>
    <col min="11792" max="12036" width="9.140625" style="79"/>
    <col min="12037" max="12037" width="34.28515625" style="79" customWidth="1"/>
    <col min="12038" max="12038" width="17.28515625" style="79" customWidth="1"/>
    <col min="12039" max="12039" width="11.28515625" style="79" customWidth="1"/>
    <col min="12040" max="12040" width="10.140625" style="79" customWidth="1"/>
    <col min="12041" max="12041" width="9.42578125" style="79" customWidth="1"/>
    <col min="12042" max="12042" width="10.85546875" style="79" customWidth="1"/>
    <col min="12043" max="12043" width="8.140625" style="79" customWidth="1"/>
    <col min="12044" max="12044" width="10" style="79" customWidth="1"/>
    <col min="12045" max="12045" width="10.7109375" style="79" bestFit="1" customWidth="1"/>
    <col min="12046" max="12046" width="10.28515625" style="79" bestFit="1" customWidth="1"/>
    <col min="12047" max="12047" width="10.42578125" style="79" customWidth="1"/>
    <col min="12048" max="12292" width="9.140625" style="79"/>
    <col min="12293" max="12293" width="34.28515625" style="79" customWidth="1"/>
    <col min="12294" max="12294" width="17.28515625" style="79" customWidth="1"/>
    <col min="12295" max="12295" width="11.28515625" style="79" customWidth="1"/>
    <col min="12296" max="12296" width="10.140625" style="79" customWidth="1"/>
    <col min="12297" max="12297" width="9.42578125" style="79" customWidth="1"/>
    <col min="12298" max="12298" width="10.85546875" style="79" customWidth="1"/>
    <col min="12299" max="12299" width="8.140625" style="79" customWidth="1"/>
    <col min="12300" max="12300" width="10" style="79" customWidth="1"/>
    <col min="12301" max="12301" width="10.7109375" style="79" bestFit="1" customWidth="1"/>
    <col min="12302" max="12302" width="10.28515625" style="79" bestFit="1" customWidth="1"/>
    <col min="12303" max="12303" width="10.42578125" style="79" customWidth="1"/>
    <col min="12304" max="12548" width="9.140625" style="79"/>
    <col min="12549" max="12549" width="34.28515625" style="79" customWidth="1"/>
    <col min="12550" max="12550" width="17.28515625" style="79" customWidth="1"/>
    <col min="12551" max="12551" width="11.28515625" style="79" customWidth="1"/>
    <col min="12552" max="12552" width="10.140625" style="79" customWidth="1"/>
    <col min="12553" max="12553" width="9.42578125" style="79" customWidth="1"/>
    <col min="12554" max="12554" width="10.85546875" style="79" customWidth="1"/>
    <col min="12555" max="12555" width="8.140625" style="79" customWidth="1"/>
    <col min="12556" max="12556" width="10" style="79" customWidth="1"/>
    <col min="12557" max="12557" width="10.7109375" style="79" bestFit="1" customWidth="1"/>
    <col min="12558" max="12558" width="10.28515625" style="79" bestFit="1" customWidth="1"/>
    <col min="12559" max="12559" width="10.42578125" style="79" customWidth="1"/>
    <col min="12560" max="12804" width="9.140625" style="79"/>
    <col min="12805" max="12805" width="34.28515625" style="79" customWidth="1"/>
    <col min="12806" max="12806" width="17.28515625" style="79" customWidth="1"/>
    <col min="12807" max="12807" width="11.28515625" style="79" customWidth="1"/>
    <col min="12808" max="12808" width="10.140625" style="79" customWidth="1"/>
    <col min="12809" max="12809" width="9.42578125" style="79" customWidth="1"/>
    <col min="12810" max="12810" width="10.85546875" style="79" customWidth="1"/>
    <col min="12811" max="12811" width="8.140625" style="79" customWidth="1"/>
    <col min="12812" max="12812" width="10" style="79" customWidth="1"/>
    <col min="12813" max="12813" width="10.7109375" style="79" bestFit="1" customWidth="1"/>
    <col min="12814" max="12814" width="10.28515625" style="79" bestFit="1" customWidth="1"/>
    <col min="12815" max="12815" width="10.42578125" style="79" customWidth="1"/>
    <col min="12816" max="13060" width="9.140625" style="79"/>
    <col min="13061" max="13061" width="34.28515625" style="79" customWidth="1"/>
    <col min="13062" max="13062" width="17.28515625" style="79" customWidth="1"/>
    <col min="13063" max="13063" width="11.28515625" style="79" customWidth="1"/>
    <col min="13064" max="13064" width="10.140625" style="79" customWidth="1"/>
    <col min="13065" max="13065" width="9.42578125" style="79" customWidth="1"/>
    <col min="13066" max="13066" width="10.85546875" style="79" customWidth="1"/>
    <col min="13067" max="13067" width="8.140625" style="79" customWidth="1"/>
    <col min="13068" max="13068" width="10" style="79" customWidth="1"/>
    <col min="13069" max="13069" width="10.7109375" style="79" bestFit="1" customWidth="1"/>
    <col min="13070" max="13070" width="10.28515625" style="79" bestFit="1" customWidth="1"/>
    <col min="13071" max="13071" width="10.42578125" style="79" customWidth="1"/>
    <col min="13072" max="13316" width="9.140625" style="79"/>
    <col min="13317" max="13317" width="34.28515625" style="79" customWidth="1"/>
    <col min="13318" max="13318" width="17.28515625" style="79" customWidth="1"/>
    <col min="13319" max="13319" width="11.28515625" style="79" customWidth="1"/>
    <col min="13320" max="13320" width="10.140625" style="79" customWidth="1"/>
    <col min="13321" max="13321" width="9.42578125" style="79" customWidth="1"/>
    <col min="13322" max="13322" width="10.85546875" style="79" customWidth="1"/>
    <col min="13323" max="13323" width="8.140625" style="79" customWidth="1"/>
    <col min="13324" max="13324" width="10" style="79" customWidth="1"/>
    <col min="13325" max="13325" width="10.7109375" style="79" bestFit="1" customWidth="1"/>
    <col min="13326" max="13326" width="10.28515625" style="79" bestFit="1" customWidth="1"/>
    <col min="13327" max="13327" width="10.42578125" style="79" customWidth="1"/>
    <col min="13328" max="13572" width="9.140625" style="79"/>
    <col min="13573" max="13573" width="34.28515625" style="79" customWidth="1"/>
    <col min="13574" max="13574" width="17.28515625" style="79" customWidth="1"/>
    <col min="13575" max="13575" width="11.28515625" style="79" customWidth="1"/>
    <col min="13576" max="13576" width="10.140625" style="79" customWidth="1"/>
    <col min="13577" max="13577" width="9.42578125" style="79" customWidth="1"/>
    <col min="13578" max="13578" width="10.85546875" style="79" customWidth="1"/>
    <col min="13579" max="13579" width="8.140625" style="79" customWidth="1"/>
    <col min="13580" max="13580" width="10" style="79" customWidth="1"/>
    <col min="13581" max="13581" width="10.7109375" style="79" bestFit="1" customWidth="1"/>
    <col min="13582" max="13582" width="10.28515625" style="79" bestFit="1" customWidth="1"/>
    <col min="13583" max="13583" width="10.42578125" style="79" customWidth="1"/>
    <col min="13584" max="13828" width="9.140625" style="79"/>
    <col min="13829" max="13829" width="34.28515625" style="79" customWidth="1"/>
    <col min="13830" max="13830" width="17.28515625" style="79" customWidth="1"/>
    <col min="13831" max="13831" width="11.28515625" style="79" customWidth="1"/>
    <col min="13832" max="13832" width="10.140625" style="79" customWidth="1"/>
    <col min="13833" max="13833" width="9.42578125" style="79" customWidth="1"/>
    <col min="13834" max="13834" width="10.85546875" style="79" customWidth="1"/>
    <col min="13835" max="13835" width="8.140625" style="79" customWidth="1"/>
    <col min="13836" max="13836" width="10" style="79" customWidth="1"/>
    <col min="13837" max="13837" width="10.7109375" style="79" bestFit="1" customWidth="1"/>
    <col min="13838" max="13838" width="10.28515625" style="79" bestFit="1" customWidth="1"/>
    <col min="13839" max="13839" width="10.42578125" style="79" customWidth="1"/>
    <col min="13840" max="14084" width="9.140625" style="79"/>
    <col min="14085" max="14085" width="34.28515625" style="79" customWidth="1"/>
    <col min="14086" max="14086" width="17.28515625" style="79" customWidth="1"/>
    <col min="14087" max="14087" width="11.28515625" style="79" customWidth="1"/>
    <col min="14088" max="14088" width="10.140625" style="79" customWidth="1"/>
    <col min="14089" max="14089" width="9.42578125" style="79" customWidth="1"/>
    <col min="14090" max="14090" width="10.85546875" style="79" customWidth="1"/>
    <col min="14091" max="14091" width="8.140625" style="79" customWidth="1"/>
    <col min="14092" max="14092" width="10" style="79" customWidth="1"/>
    <col min="14093" max="14093" width="10.7109375" style="79" bestFit="1" customWidth="1"/>
    <col min="14094" max="14094" width="10.28515625" style="79" bestFit="1" customWidth="1"/>
    <col min="14095" max="14095" width="10.42578125" style="79" customWidth="1"/>
    <col min="14096" max="14340" width="9.140625" style="79"/>
    <col min="14341" max="14341" width="34.28515625" style="79" customWidth="1"/>
    <col min="14342" max="14342" width="17.28515625" style="79" customWidth="1"/>
    <col min="14343" max="14343" width="11.28515625" style="79" customWidth="1"/>
    <col min="14344" max="14344" width="10.140625" style="79" customWidth="1"/>
    <col min="14345" max="14345" width="9.42578125" style="79" customWidth="1"/>
    <col min="14346" max="14346" width="10.85546875" style="79" customWidth="1"/>
    <col min="14347" max="14347" width="8.140625" style="79" customWidth="1"/>
    <col min="14348" max="14348" width="10" style="79" customWidth="1"/>
    <col min="14349" max="14349" width="10.7109375" style="79" bestFit="1" customWidth="1"/>
    <col min="14350" max="14350" width="10.28515625" style="79" bestFit="1" customWidth="1"/>
    <col min="14351" max="14351" width="10.42578125" style="79" customWidth="1"/>
    <col min="14352" max="14596" width="9.140625" style="79"/>
    <col min="14597" max="14597" width="34.28515625" style="79" customWidth="1"/>
    <col min="14598" max="14598" width="17.28515625" style="79" customWidth="1"/>
    <col min="14599" max="14599" width="11.28515625" style="79" customWidth="1"/>
    <col min="14600" max="14600" width="10.140625" style="79" customWidth="1"/>
    <col min="14601" max="14601" width="9.42578125" style="79" customWidth="1"/>
    <col min="14602" max="14602" width="10.85546875" style="79" customWidth="1"/>
    <col min="14603" max="14603" width="8.140625" style="79" customWidth="1"/>
    <col min="14604" max="14604" width="10" style="79" customWidth="1"/>
    <col min="14605" max="14605" width="10.7109375" style="79" bestFit="1" customWidth="1"/>
    <col min="14606" max="14606" width="10.28515625" style="79" bestFit="1" customWidth="1"/>
    <col min="14607" max="14607" width="10.42578125" style="79" customWidth="1"/>
    <col min="14608" max="14852" width="9.140625" style="79"/>
    <col min="14853" max="14853" width="34.28515625" style="79" customWidth="1"/>
    <col min="14854" max="14854" width="17.28515625" style="79" customWidth="1"/>
    <col min="14855" max="14855" width="11.28515625" style="79" customWidth="1"/>
    <col min="14856" max="14856" width="10.140625" style="79" customWidth="1"/>
    <col min="14857" max="14857" width="9.42578125" style="79" customWidth="1"/>
    <col min="14858" max="14858" width="10.85546875" style="79" customWidth="1"/>
    <col min="14859" max="14859" width="8.140625" style="79" customWidth="1"/>
    <col min="14860" max="14860" width="10" style="79" customWidth="1"/>
    <col min="14861" max="14861" width="10.7109375" style="79" bestFit="1" customWidth="1"/>
    <col min="14862" max="14862" width="10.28515625" style="79" bestFit="1" customWidth="1"/>
    <col min="14863" max="14863" width="10.42578125" style="79" customWidth="1"/>
    <col min="14864" max="15108" width="9.140625" style="79"/>
    <col min="15109" max="15109" width="34.28515625" style="79" customWidth="1"/>
    <col min="15110" max="15110" width="17.28515625" style="79" customWidth="1"/>
    <col min="15111" max="15111" width="11.28515625" style="79" customWidth="1"/>
    <col min="15112" max="15112" width="10.140625" style="79" customWidth="1"/>
    <col min="15113" max="15113" width="9.42578125" style="79" customWidth="1"/>
    <col min="15114" max="15114" width="10.85546875" style="79" customWidth="1"/>
    <col min="15115" max="15115" width="8.140625" style="79" customWidth="1"/>
    <col min="15116" max="15116" width="10" style="79" customWidth="1"/>
    <col min="15117" max="15117" width="10.7109375" style="79" bestFit="1" customWidth="1"/>
    <col min="15118" max="15118" width="10.28515625" style="79" bestFit="1" customWidth="1"/>
    <col min="15119" max="15119" width="10.42578125" style="79" customWidth="1"/>
    <col min="15120" max="15364" width="9.140625" style="79"/>
    <col min="15365" max="15365" width="34.28515625" style="79" customWidth="1"/>
    <col min="15366" max="15366" width="17.28515625" style="79" customWidth="1"/>
    <col min="15367" max="15367" width="11.28515625" style="79" customWidth="1"/>
    <col min="15368" max="15368" width="10.140625" style="79" customWidth="1"/>
    <col min="15369" max="15369" width="9.42578125" style="79" customWidth="1"/>
    <col min="15370" max="15370" width="10.85546875" style="79" customWidth="1"/>
    <col min="15371" max="15371" width="8.140625" style="79" customWidth="1"/>
    <col min="15372" max="15372" width="10" style="79" customWidth="1"/>
    <col min="15373" max="15373" width="10.7109375" style="79" bestFit="1" customWidth="1"/>
    <col min="15374" max="15374" width="10.28515625" style="79" bestFit="1" customWidth="1"/>
    <col min="15375" max="15375" width="10.42578125" style="79" customWidth="1"/>
    <col min="15376" max="15620" width="9.140625" style="79"/>
    <col min="15621" max="15621" width="34.28515625" style="79" customWidth="1"/>
    <col min="15622" max="15622" width="17.28515625" style="79" customWidth="1"/>
    <col min="15623" max="15623" width="11.28515625" style="79" customWidth="1"/>
    <col min="15624" max="15624" width="10.140625" style="79" customWidth="1"/>
    <col min="15625" max="15625" width="9.42578125" style="79" customWidth="1"/>
    <col min="15626" max="15626" width="10.85546875" style="79" customWidth="1"/>
    <col min="15627" max="15627" width="8.140625" style="79" customWidth="1"/>
    <col min="15628" max="15628" width="10" style="79" customWidth="1"/>
    <col min="15629" max="15629" width="10.7109375" style="79" bestFit="1" customWidth="1"/>
    <col min="15630" max="15630" width="10.28515625" style="79" bestFit="1" customWidth="1"/>
    <col min="15631" max="15631" width="10.42578125" style="79" customWidth="1"/>
    <col min="15632" max="15876" width="9.140625" style="79"/>
    <col min="15877" max="15877" width="34.28515625" style="79" customWidth="1"/>
    <col min="15878" max="15878" width="17.28515625" style="79" customWidth="1"/>
    <col min="15879" max="15879" width="11.28515625" style="79" customWidth="1"/>
    <col min="15880" max="15880" width="10.140625" style="79" customWidth="1"/>
    <col min="15881" max="15881" width="9.42578125" style="79" customWidth="1"/>
    <col min="15882" max="15882" width="10.85546875" style="79" customWidth="1"/>
    <col min="15883" max="15883" width="8.140625" style="79" customWidth="1"/>
    <col min="15884" max="15884" width="10" style="79" customWidth="1"/>
    <col min="15885" max="15885" width="10.7109375" style="79" bestFit="1" customWidth="1"/>
    <col min="15886" max="15886" width="10.28515625" style="79" bestFit="1" customWidth="1"/>
    <col min="15887" max="15887" width="10.42578125" style="79" customWidth="1"/>
    <col min="15888" max="16132" width="9.140625" style="79"/>
    <col min="16133" max="16133" width="34.28515625" style="79" customWidth="1"/>
    <col min="16134" max="16134" width="17.28515625" style="79" customWidth="1"/>
    <col min="16135" max="16135" width="11.28515625" style="79" customWidth="1"/>
    <col min="16136" max="16136" width="10.140625" style="79" customWidth="1"/>
    <col min="16137" max="16137" width="9.42578125" style="79" customWidth="1"/>
    <col min="16138" max="16138" width="10.85546875" style="79" customWidth="1"/>
    <col min="16139" max="16139" width="8.140625" style="79" customWidth="1"/>
    <col min="16140" max="16140" width="10" style="79" customWidth="1"/>
    <col min="16141" max="16141" width="10.7109375" style="79" bestFit="1" customWidth="1"/>
    <col min="16142" max="16142" width="10.28515625" style="79" bestFit="1" customWidth="1"/>
    <col min="16143" max="16143" width="10.42578125" style="79" customWidth="1"/>
    <col min="16144" max="16384" width="9.140625" style="79"/>
  </cols>
  <sheetData>
    <row r="2" spans="1:16" ht="18.75" x14ac:dyDescent="0.3">
      <c r="G2" s="155" t="s">
        <v>169</v>
      </c>
    </row>
    <row r="4" spans="1:16" x14ac:dyDescent="0.25">
      <c r="A4" s="116"/>
      <c r="B4" s="727" t="s">
        <v>163</v>
      </c>
      <c r="C4" s="728"/>
      <c r="D4" s="728"/>
      <c r="E4" s="728"/>
      <c r="F4" s="728"/>
      <c r="G4" s="728"/>
      <c r="H4" s="728"/>
      <c r="I4" s="728"/>
      <c r="J4" s="728"/>
      <c r="K4" s="728"/>
      <c r="L4" s="728"/>
      <c r="M4" s="728"/>
      <c r="N4" s="728"/>
      <c r="O4" s="728"/>
      <c r="P4" s="117"/>
    </row>
    <row r="5" spans="1:16" x14ac:dyDescent="0.25">
      <c r="A5" s="733" t="s">
        <v>277</v>
      </c>
      <c r="B5" s="733"/>
      <c r="C5" s="733"/>
      <c r="D5" s="733"/>
      <c r="E5" s="733"/>
      <c r="F5" s="733"/>
      <c r="G5" s="733"/>
      <c r="H5" s="733"/>
      <c r="I5" s="733"/>
      <c r="J5" s="733"/>
      <c r="K5" s="675"/>
      <c r="L5" s="675"/>
      <c r="M5" s="675"/>
      <c r="N5" s="675"/>
      <c r="O5" s="118"/>
      <c r="P5" s="117"/>
    </row>
    <row r="6" spans="1:16" x14ac:dyDescent="0.25">
      <c r="A6" s="180"/>
      <c r="B6" s="729" t="s">
        <v>188</v>
      </c>
      <c r="C6" s="730"/>
      <c r="D6" s="730"/>
      <c r="E6" s="730"/>
      <c r="F6" s="730"/>
      <c r="G6" s="730"/>
      <c r="H6" s="730"/>
      <c r="I6" s="730"/>
      <c r="J6" s="730"/>
      <c r="K6" s="730"/>
      <c r="L6" s="730"/>
      <c r="M6" s="730"/>
      <c r="N6" s="179"/>
      <c r="O6" s="179"/>
      <c r="P6" s="117"/>
    </row>
    <row r="7" spans="1:16" x14ac:dyDescent="0.25">
      <c r="A7" s="383" t="s">
        <v>281</v>
      </c>
      <c r="B7" s="387"/>
      <c r="C7" s="388"/>
      <c r="D7" s="388"/>
      <c r="E7" s="182"/>
      <c r="F7" s="182"/>
      <c r="G7" s="182"/>
      <c r="H7" s="182"/>
      <c r="I7" s="182"/>
      <c r="J7" s="182"/>
      <c r="K7" s="182"/>
      <c r="L7" s="182"/>
      <c r="M7" s="182"/>
      <c r="N7" s="179"/>
      <c r="O7" s="179"/>
      <c r="P7" s="117"/>
    </row>
    <row r="8" spans="1:16" ht="15.75" thickBot="1" x14ac:dyDescent="0.3">
      <c r="A8" s="180"/>
      <c r="B8" s="181"/>
      <c r="C8" s="182"/>
      <c r="D8" s="182"/>
      <c r="E8" s="182"/>
      <c r="F8" s="182"/>
      <c r="G8" s="182"/>
      <c r="H8" s="182"/>
      <c r="I8" s="182"/>
      <c r="J8" s="182"/>
      <c r="K8" s="182"/>
      <c r="L8" s="182"/>
      <c r="M8" s="182"/>
      <c r="N8" s="179"/>
      <c r="O8" s="179"/>
      <c r="P8" s="117"/>
    </row>
    <row r="9" spans="1:16" ht="27" thickBot="1" x14ac:dyDescent="0.3">
      <c r="A9" s="140"/>
      <c r="B9" s="119" t="s">
        <v>0</v>
      </c>
      <c r="C9" s="120" t="s">
        <v>12</v>
      </c>
      <c r="D9" s="721" t="s">
        <v>161</v>
      </c>
      <c r="E9" s="721"/>
      <c r="F9" s="721"/>
      <c r="G9" s="721"/>
      <c r="H9" s="721" t="s">
        <v>154</v>
      </c>
      <c r="I9" s="721"/>
      <c r="J9" s="721"/>
      <c r="K9" s="721"/>
      <c r="L9" s="721" t="s">
        <v>162</v>
      </c>
      <c r="M9" s="721"/>
      <c r="N9" s="721"/>
      <c r="O9" s="722"/>
      <c r="P9" s="121"/>
    </row>
    <row r="10" spans="1:16" x14ac:dyDescent="0.25">
      <c r="A10" s="122"/>
      <c r="B10" s="144"/>
      <c r="C10" s="122"/>
      <c r="D10" s="123" t="s">
        <v>110</v>
      </c>
      <c r="E10" s="123" t="s">
        <v>3</v>
      </c>
      <c r="F10" s="123" t="s">
        <v>2</v>
      </c>
      <c r="G10" s="123" t="s">
        <v>4</v>
      </c>
      <c r="H10" s="123" t="s">
        <v>110</v>
      </c>
      <c r="I10" s="123" t="s">
        <v>3</v>
      </c>
      <c r="J10" s="123" t="s">
        <v>2</v>
      </c>
      <c r="K10" s="123" t="s">
        <v>4</v>
      </c>
      <c r="L10" s="123" t="s">
        <v>110</v>
      </c>
      <c r="M10" s="123" t="s">
        <v>3</v>
      </c>
      <c r="N10" s="123" t="s">
        <v>2</v>
      </c>
      <c r="O10" s="124" t="s">
        <v>4</v>
      </c>
      <c r="P10" s="125"/>
    </row>
    <row r="11" spans="1:16" ht="60.75" x14ac:dyDescent="0.25">
      <c r="A11" s="68" t="s">
        <v>116</v>
      </c>
      <c r="B11" s="186" t="s">
        <v>137</v>
      </c>
      <c r="C11" s="223"/>
      <c r="D11" s="224">
        <f t="shared" ref="D11:D26" si="0">E11+F11+G11</f>
        <v>1063194.2</v>
      </c>
      <c r="E11" s="224"/>
      <c r="F11" s="224">
        <v>635561.1</v>
      </c>
      <c r="G11" s="224">
        <v>427633.1</v>
      </c>
      <c r="H11" s="225">
        <f t="shared" ref="H11:H17" si="1">I11+J11+K11</f>
        <v>18339.707539999999</v>
      </c>
      <c r="I11" s="224"/>
      <c r="J11" s="225">
        <f>J12+J13+J14+J15+J16+J17</f>
        <v>44.479630000000085</v>
      </c>
      <c r="K11" s="225">
        <f>K12+K13+K14</f>
        <v>18295.227909999998</v>
      </c>
      <c r="L11" s="190">
        <f t="shared" ref="L11:L22" si="2">M11+N11+O11</f>
        <v>1081533.90754</v>
      </c>
      <c r="M11" s="190">
        <f>I11+E11</f>
        <v>0</v>
      </c>
      <c r="N11" s="190">
        <f>J11+F11</f>
        <v>635605.57962999993</v>
      </c>
      <c r="O11" s="190">
        <f>K11+G11</f>
        <v>445928.32790999999</v>
      </c>
      <c r="P11" s="209"/>
    </row>
    <row r="12" spans="1:16" ht="99" customHeight="1" x14ac:dyDescent="0.25">
      <c r="A12" s="69" t="s">
        <v>5</v>
      </c>
      <c r="B12" s="70" t="s">
        <v>160</v>
      </c>
      <c r="C12" s="70" t="s">
        <v>158</v>
      </c>
      <c r="D12" s="202">
        <f t="shared" si="0"/>
        <v>461297.6</v>
      </c>
      <c r="E12" s="203"/>
      <c r="F12" s="203">
        <v>342758.7</v>
      </c>
      <c r="G12" s="203">
        <v>118538.9</v>
      </c>
      <c r="H12" s="202">
        <f t="shared" si="1"/>
        <v>14634.321</v>
      </c>
      <c r="I12" s="203"/>
      <c r="J12" s="202">
        <v>3649.1</v>
      </c>
      <c r="K12" s="281">
        <v>10985.221</v>
      </c>
      <c r="L12" s="176">
        <f t="shared" si="2"/>
        <v>475931.92099999997</v>
      </c>
      <c r="M12" s="176"/>
      <c r="N12" s="176">
        <f t="shared" ref="N12:N18" si="3">J12+F12</f>
        <v>346407.8</v>
      </c>
      <c r="O12" s="176">
        <f t="shared" ref="O12:O24" si="4">G12+K12</f>
        <v>129524.121</v>
      </c>
      <c r="P12" s="250" t="s">
        <v>279</v>
      </c>
    </row>
    <row r="13" spans="1:16" ht="191.45" customHeight="1" x14ac:dyDescent="0.25">
      <c r="A13" s="73" t="s">
        <v>6</v>
      </c>
      <c r="B13" s="63" t="s">
        <v>138</v>
      </c>
      <c r="C13" s="63" t="s">
        <v>159</v>
      </c>
      <c r="D13" s="202">
        <f t="shared" si="0"/>
        <v>450258.3</v>
      </c>
      <c r="E13" s="203"/>
      <c r="F13" s="203">
        <v>248270.3</v>
      </c>
      <c r="G13" s="202">
        <v>201988</v>
      </c>
      <c r="H13" s="202">
        <f t="shared" si="1"/>
        <v>4771.2069099999999</v>
      </c>
      <c r="I13" s="203"/>
      <c r="J13" s="202">
        <v>-1184</v>
      </c>
      <c r="K13" s="281">
        <v>5955.2069099999999</v>
      </c>
      <c r="L13" s="176">
        <f t="shared" si="2"/>
        <v>455029.50691</v>
      </c>
      <c r="M13" s="176"/>
      <c r="N13" s="176">
        <f t="shared" si="3"/>
        <v>247086.3</v>
      </c>
      <c r="O13" s="176">
        <f t="shared" si="4"/>
        <v>207943.20691000001</v>
      </c>
      <c r="P13" s="251" t="s">
        <v>283</v>
      </c>
    </row>
    <row r="14" spans="1:16" ht="91.15" customHeight="1" x14ac:dyDescent="0.25">
      <c r="A14" s="73" t="s">
        <v>38</v>
      </c>
      <c r="B14" s="63" t="s">
        <v>139</v>
      </c>
      <c r="C14" s="63" t="s">
        <v>158</v>
      </c>
      <c r="D14" s="202">
        <f t="shared" si="0"/>
        <v>127151.79999999999</v>
      </c>
      <c r="E14" s="203"/>
      <c r="F14" s="203">
        <v>21381.9</v>
      </c>
      <c r="G14" s="203">
        <v>105769.9</v>
      </c>
      <c r="H14" s="202">
        <f t="shared" si="1"/>
        <v>1354.8</v>
      </c>
      <c r="I14" s="203"/>
      <c r="J14" s="203"/>
      <c r="K14" s="202">
        <v>1354.8</v>
      </c>
      <c r="L14" s="176">
        <f t="shared" si="2"/>
        <v>128506.6</v>
      </c>
      <c r="M14" s="176"/>
      <c r="N14" s="176">
        <f t="shared" si="3"/>
        <v>21381.9</v>
      </c>
      <c r="O14" s="176">
        <f t="shared" si="4"/>
        <v>107124.7</v>
      </c>
      <c r="P14" s="215" t="s">
        <v>284</v>
      </c>
    </row>
    <row r="15" spans="1:16" ht="64.900000000000006" customHeight="1" x14ac:dyDescent="0.25">
      <c r="A15" s="73" t="s">
        <v>124</v>
      </c>
      <c r="B15" s="74" t="s">
        <v>32</v>
      </c>
      <c r="C15" s="74" t="s">
        <v>34</v>
      </c>
      <c r="D15" s="202">
        <f>E15+F15+G15</f>
        <v>3032</v>
      </c>
      <c r="E15" s="203"/>
      <c r="F15" s="203">
        <v>1720.7</v>
      </c>
      <c r="G15" s="203">
        <v>1311.3</v>
      </c>
      <c r="H15" s="202">
        <f t="shared" si="1"/>
        <v>-327.92036999999999</v>
      </c>
      <c r="I15" s="203"/>
      <c r="J15" s="202">
        <v>-327.92036999999999</v>
      </c>
      <c r="K15" s="202"/>
      <c r="L15" s="176">
        <f t="shared" si="2"/>
        <v>2704.0796300000002</v>
      </c>
      <c r="M15" s="176"/>
      <c r="N15" s="176">
        <f t="shared" si="3"/>
        <v>1392.77963</v>
      </c>
      <c r="O15" s="176">
        <f t="shared" si="4"/>
        <v>1311.3</v>
      </c>
      <c r="P15" s="215" t="s">
        <v>244</v>
      </c>
    </row>
    <row r="16" spans="1:16" ht="108.6" customHeight="1" x14ac:dyDescent="0.25">
      <c r="A16" s="69" t="s">
        <v>123</v>
      </c>
      <c r="B16" s="344" t="s">
        <v>122</v>
      </c>
      <c r="C16" s="71" t="s">
        <v>45</v>
      </c>
      <c r="D16" s="202">
        <f>E16+F16+G16</f>
        <v>14214.8</v>
      </c>
      <c r="E16" s="203"/>
      <c r="F16" s="203">
        <v>14214.8</v>
      </c>
      <c r="G16" s="203"/>
      <c r="H16" s="202">
        <f t="shared" si="1"/>
        <v>-2111</v>
      </c>
      <c r="I16" s="203"/>
      <c r="J16" s="202">
        <v>-2111</v>
      </c>
      <c r="K16" s="202"/>
      <c r="L16" s="176">
        <f t="shared" si="2"/>
        <v>12103.8</v>
      </c>
      <c r="M16" s="176"/>
      <c r="N16" s="176">
        <f t="shared" si="3"/>
        <v>12103.8</v>
      </c>
      <c r="O16" s="177"/>
      <c r="P16" s="215" t="s">
        <v>244</v>
      </c>
    </row>
    <row r="17" spans="1:17" ht="114.6" customHeight="1" x14ac:dyDescent="0.25">
      <c r="A17" s="73" t="s">
        <v>125</v>
      </c>
      <c r="B17" s="71" t="s">
        <v>151</v>
      </c>
      <c r="C17" s="71" t="s">
        <v>45</v>
      </c>
      <c r="D17" s="202">
        <f>E17+F17+G17</f>
        <v>284.3</v>
      </c>
      <c r="E17" s="203"/>
      <c r="F17" s="203">
        <v>284.3</v>
      </c>
      <c r="G17" s="203"/>
      <c r="H17" s="202">
        <f t="shared" si="1"/>
        <v>18.3</v>
      </c>
      <c r="I17" s="203"/>
      <c r="J17" s="203">
        <v>18.3</v>
      </c>
      <c r="K17" s="202"/>
      <c r="L17" s="176">
        <f>N17+M17+O17</f>
        <v>302.60000000000002</v>
      </c>
      <c r="M17" s="176"/>
      <c r="N17" s="176">
        <f t="shared" si="3"/>
        <v>302.60000000000002</v>
      </c>
      <c r="O17" s="177"/>
      <c r="P17" s="215" t="s">
        <v>245</v>
      </c>
    </row>
    <row r="18" spans="1:17" ht="47.45" customHeight="1" x14ac:dyDescent="0.25">
      <c r="A18" s="68" t="s">
        <v>11</v>
      </c>
      <c r="B18" s="279" t="s">
        <v>126</v>
      </c>
      <c r="C18" s="186"/>
      <c r="D18" s="225">
        <f t="shared" si="0"/>
        <v>1120.3</v>
      </c>
      <c r="E18" s="224"/>
      <c r="F18" s="224"/>
      <c r="G18" s="225">
        <v>1120.3</v>
      </c>
      <c r="H18" s="225">
        <f t="shared" ref="H18:H24" si="5">I18+J18+K18</f>
        <v>-50.085999999999999</v>
      </c>
      <c r="I18" s="224"/>
      <c r="J18" s="224">
        <f>J19</f>
        <v>0</v>
      </c>
      <c r="K18" s="225">
        <f>K19</f>
        <v>-50.085999999999999</v>
      </c>
      <c r="L18" s="190">
        <f t="shared" si="2"/>
        <v>1070.2139999999999</v>
      </c>
      <c r="M18" s="190"/>
      <c r="N18" s="190">
        <f t="shared" si="3"/>
        <v>0</v>
      </c>
      <c r="O18" s="190">
        <f t="shared" si="4"/>
        <v>1070.2139999999999</v>
      </c>
      <c r="P18" s="252"/>
    </row>
    <row r="19" spans="1:17" ht="70.150000000000006" customHeight="1" x14ac:dyDescent="0.25">
      <c r="A19" s="69" t="s">
        <v>127</v>
      </c>
      <c r="B19" s="76" t="s">
        <v>128</v>
      </c>
      <c r="C19" s="63"/>
      <c r="D19" s="202">
        <f t="shared" si="0"/>
        <v>1120.3</v>
      </c>
      <c r="E19" s="202"/>
      <c r="F19" s="202"/>
      <c r="G19" s="202">
        <v>1120.3</v>
      </c>
      <c r="H19" s="202">
        <f t="shared" si="5"/>
        <v>-50.085999999999999</v>
      </c>
      <c r="I19" s="203"/>
      <c r="J19" s="203"/>
      <c r="K19" s="202">
        <v>-50.085999999999999</v>
      </c>
      <c r="L19" s="176">
        <f t="shared" si="2"/>
        <v>1070.2139999999999</v>
      </c>
      <c r="M19" s="176"/>
      <c r="N19" s="176"/>
      <c r="O19" s="176">
        <f t="shared" si="4"/>
        <v>1070.2139999999999</v>
      </c>
      <c r="P19" s="215" t="s">
        <v>236</v>
      </c>
    </row>
    <row r="20" spans="1:17" ht="43.15" customHeight="1" x14ac:dyDescent="0.25">
      <c r="A20" s="68" t="s">
        <v>42</v>
      </c>
      <c r="B20" s="253" t="s">
        <v>129</v>
      </c>
      <c r="C20" s="217"/>
      <c r="D20" s="225">
        <f>E20+F20+G20</f>
        <v>350</v>
      </c>
      <c r="E20" s="224"/>
      <c r="F20" s="224"/>
      <c r="G20" s="224">
        <v>350</v>
      </c>
      <c r="H20" s="225">
        <f t="shared" si="5"/>
        <v>-250</v>
      </c>
      <c r="I20" s="224"/>
      <c r="J20" s="224"/>
      <c r="K20" s="337">
        <f>K21</f>
        <v>-250</v>
      </c>
      <c r="L20" s="190">
        <f>M20+N20+O20</f>
        <v>100</v>
      </c>
      <c r="M20" s="190"/>
      <c r="N20" s="190"/>
      <c r="O20" s="190">
        <f t="shared" si="4"/>
        <v>100</v>
      </c>
      <c r="P20" s="335"/>
    </row>
    <row r="21" spans="1:17" ht="69.599999999999994" customHeight="1" x14ac:dyDescent="0.25">
      <c r="A21" s="69" t="s">
        <v>117</v>
      </c>
      <c r="B21" s="70" t="s">
        <v>130</v>
      </c>
      <c r="C21" s="63" t="s">
        <v>185</v>
      </c>
      <c r="D21" s="281">
        <f t="shared" si="0"/>
        <v>350</v>
      </c>
      <c r="E21" s="282"/>
      <c r="F21" s="282"/>
      <c r="G21" s="281">
        <v>350</v>
      </c>
      <c r="H21" s="281">
        <f t="shared" si="5"/>
        <v>-250</v>
      </c>
      <c r="I21" s="282"/>
      <c r="J21" s="282"/>
      <c r="K21" s="281">
        <f>K22</f>
        <v>-250</v>
      </c>
      <c r="L21" s="176">
        <f t="shared" si="2"/>
        <v>100</v>
      </c>
      <c r="M21" s="176"/>
      <c r="N21" s="176"/>
      <c r="O21" s="176">
        <f t="shared" si="4"/>
        <v>100</v>
      </c>
      <c r="P21" s="162"/>
    </row>
    <row r="22" spans="1:17" ht="91.15" customHeight="1" x14ac:dyDescent="0.25">
      <c r="A22" s="69"/>
      <c r="B22" s="72" t="s">
        <v>8</v>
      </c>
      <c r="C22" s="283" t="s">
        <v>202</v>
      </c>
      <c r="D22" s="202">
        <f t="shared" si="0"/>
        <v>250</v>
      </c>
      <c r="E22" s="203"/>
      <c r="F22" s="203"/>
      <c r="G22" s="202">
        <v>250</v>
      </c>
      <c r="H22" s="202">
        <f t="shared" si="5"/>
        <v>-250</v>
      </c>
      <c r="I22" s="203"/>
      <c r="J22" s="203"/>
      <c r="K22" s="202">
        <v>-250</v>
      </c>
      <c r="L22" s="176">
        <f t="shared" si="2"/>
        <v>0</v>
      </c>
      <c r="M22" s="176"/>
      <c r="N22" s="176"/>
      <c r="O22" s="176">
        <f t="shared" si="4"/>
        <v>0</v>
      </c>
      <c r="P22" s="336" t="s">
        <v>237</v>
      </c>
    </row>
    <row r="23" spans="1:17" ht="48.6" customHeight="1" x14ac:dyDescent="0.25">
      <c r="A23" s="287" t="s">
        <v>120</v>
      </c>
      <c r="B23" s="288" t="s">
        <v>131</v>
      </c>
      <c r="C23" s="286"/>
      <c r="D23" s="225">
        <f>E23+F23+G23</f>
        <v>175</v>
      </c>
      <c r="E23" s="224"/>
      <c r="F23" s="224"/>
      <c r="G23" s="225">
        <v>175</v>
      </c>
      <c r="H23" s="225">
        <f t="shared" si="5"/>
        <v>-18</v>
      </c>
      <c r="I23" s="224"/>
      <c r="J23" s="224"/>
      <c r="K23" s="225">
        <f>K24</f>
        <v>-18</v>
      </c>
      <c r="L23" s="190">
        <f>M23+N23+O23</f>
        <v>157</v>
      </c>
      <c r="M23" s="190"/>
      <c r="N23" s="190"/>
      <c r="O23" s="190">
        <f t="shared" si="4"/>
        <v>157</v>
      </c>
      <c r="P23" s="209"/>
    </row>
    <row r="24" spans="1:17" ht="48.6" customHeight="1" x14ac:dyDescent="0.25">
      <c r="A24" s="280" t="s">
        <v>157</v>
      </c>
      <c r="B24" s="284" t="s">
        <v>7</v>
      </c>
      <c r="C24" s="285" t="s">
        <v>121</v>
      </c>
      <c r="D24" s="202">
        <f>E24+F24+G24</f>
        <v>125</v>
      </c>
      <c r="E24" s="203"/>
      <c r="F24" s="203"/>
      <c r="G24" s="202">
        <v>125</v>
      </c>
      <c r="H24" s="202">
        <f t="shared" si="5"/>
        <v>-18</v>
      </c>
      <c r="I24" s="203"/>
      <c r="J24" s="203"/>
      <c r="K24" s="202">
        <v>-18</v>
      </c>
      <c r="L24" s="176">
        <f>M24+N24+O24</f>
        <v>107</v>
      </c>
      <c r="M24" s="176"/>
      <c r="N24" s="176"/>
      <c r="O24" s="176">
        <f t="shared" si="4"/>
        <v>107</v>
      </c>
      <c r="P24" s="205" t="s">
        <v>238</v>
      </c>
    </row>
    <row r="25" spans="1:17" ht="117" customHeight="1" x14ac:dyDescent="0.25">
      <c r="A25" s="68" t="s">
        <v>132</v>
      </c>
      <c r="B25" s="254" t="s">
        <v>133</v>
      </c>
      <c r="C25" s="255" t="s">
        <v>47</v>
      </c>
      <c r="D25" s="188">
        <f t="shared" si="0"/>
        <v>60</v>
      </c>
      <c r="E25" s="188"/>
      <c r="F25" s="188"/>
      <c r="G25" s="188">
        <v>60</v>
      </c>
      <c r="H25" s="188">
        <f>I25+J25+K25</f>
        <v>51</v>
      </c>
      <c r="I25" s="188"/>
      <c r="J25" s="188"/>
      <c r="K25" s="189">
        <v>51</v>
      </c>
      <c r="L25" s="190">
        <f>M25+N25+O25</f>
        <v>111</v>
      </c>
      <c r="M25" s="190"/>
      <c r="N25" s="190"/>
      <c r="O25" s="190">
        <f>K25+G25</f>
        <v>111</v>
      </c>
      <c r="P25" s="256" t="s">
        <v>239</v>
      </c>
    </row>
    <row r="26" spans="1:17" x14ac:dyDescent="0.25">
      <c r="A26" s="192"/>
      <c r="B26" s="193" t="s">
        <v>155</v>
      </c>
      <c r="C26" s="192"/>
      <c r="D26" s="195">
        <f t="shared" si="0"/>
        <v>1072430.8999999999</v>
      </c>
      <c r="E26" s="195"/>
      <c r="F26" s="195">
        <v>637582.4</v>
      </c>
      <c r="G26" s="195">
        <v>434848.5</v>
      </c>
      <c r="H26" s="197">
        <f>I26+J26+K26</f>
        <v>18072.62154</v>
      </c>
      <c r="I26" s="196"/>
      <c r="J26" s="259">
        <f>J25+J23+J20+J18+J11</f>
        <v>44.479630000000085</v>
      </c>
      <c r="K26" s="259">
        <f>K25+K23+K20+K18+K11</f>
        <v>18028.141909999998</v>
      </c>
      <c r="L26" s="185">
        <f>M26+N26+O26</f>
        <v>1090503.5215400001</v>
      </c>
      <c r="M26" s="185">
        <f>I26+E26</f>
        <v>0</v>
      </c>
      <c r="N26" s="185">
        <f>J26+F26</f>
        <v>637626.87962999998</v>
      </c>
      <c r="O26" s="185">
        <f>K26+G26</f>
        <v>452876.64191000001</v>
      </c>
      <c r="P26" s="194"/>
    </row>
    <row r="27" spans="1:17" x14ac:dyDescent="0.25">
      <c r="A27" s="180"/>
      <c r="B27" s="180"/>
      <c r="C27" s="180"/>
      <c r="D27" s="180"/>
      <c r="E27" s="180"/>
      <c r="F27" s="180"/>
      <c r="G27" s="180"/>
      <c r="H27" s="180"/>
      <c r="I27" s="180"/>
      <c r="J27" s="180"/>
      <c r="K27" s="179"/>
      <c r="L27" s="179"/>
      <c r="M27" s="179"/>
      <c r="N27" s="179"/>
      <c r="O27" s="179"/>
      <c r="P27" s="117"/>
    </row>
    <row r="28" spans="1:17" x14ac:dyDescent="0.25">
      <c r="A28" s="127"/>
      <c r="B28" s="729" t="s">
        <v>166</v>
      </c>
      <c r="C28" s="730"/>
      <c r="D28" s="730"/>
      <c r="E28" s="730"/>
      <c r="F28" s="730"/>
      <c r="G28" s="730"/>
      <c r="H28" s="730"/>
      <c r="I28" s="730"/>
      <c r="J28" s="730"/>
      <c r="K28" s="730"/>
      <c r="L28" s="730"/>
      <c r="M28" s="730"/>
      <c r="N28" s="128"/>
      <c r="O28" s="128"/>
      <c r="P28" s="129"/>
    </row>
    <row r="29" spans="1:17" ht="22.15" customHeight="1" thickBot="1" x14ac:dyDescent="0.3">
      <c r="A29" s="731" t="s">
        <v>250</v>
      </c>
      <c r="B29" s="731"/>
      <c r="C29" s="731"/>
      <c r="D29" s="731"/>
      <c r="E29" s="731"/>
      <c r="F29" s="731"/>
      <c r="G29" s="731"/>
      <c r="H29" s="731"/>
      <c r="I29" s="731"/>
      <c r="J29" s="731"/>
      <c r="K29" s="731"/>
      <c r="L29" s="731"/>
      <c r="M29" s="731"/>
      <c r="N29" s="732"/>
      <c r="O29" s="732"/>
      <c r="P29" s="732"/>
    </row>
    <row r="30" spans="1:17" ht="27" thickBot="1" x14ac:dyDescent="0.3">
      <c r="A30" s="140"/>
      <c r="B30" s="119" t="s">
        <v>0</v>
      </c>
      <c r="C30" s="120" t="s">
        <v>12</v>
      </c>
      <c r="D30" s="721" t="s">
        <v>161</v>
      </c>
      <c r="E30" s="721"/>
      <c r="F30" s="721"/>
      <c r="G30" s="721"/>
      <c r="H30" s="721" t="s">
        <v>154</v>
      </c>
      <c r="I30" s="721"/>
      <c r="J30" s="721"/>
      <c r="K30" s="721"/>
      <c r="L30" s="721" t="s">
        <v>162</v>
      </c>
      <c r="M30" s="721"/>
      <c r="N30" s="721"/>
      <c r="O30" s="722"/>
      <c r="P30" s="121"/>
    </row>
    <row r="31" spans="1:17" x14ac:dyDescent="0.25">
      <c r="A31" s="146"/>
      <c r="B31" s="144"/>
      <c r="C31" s="122"/>
      <c r="D31" s="123" t="s">
        <v>110</v>
      </c>
      <c r="E31" s="123" t="s">
        <v>3</v>
      </c>
      <c r="F31" s="123" t="s">
        <v>2</v>
      </c>
      <c r="G31" s="123" t="s">
        <v>4</v>
      </c>
      <c r="H31" s="123" t="s">
        <v>110</v>
      </c>
      <c r="I31" s="123" t="s">
        <v>3</v>
      </c>
      <c r="J31" s="123" t="s">
        <v>2</v>
      </c>
      <c r="K31" s="123" t="s">
        <v>4</v>
      </c>
      <c r="L31" s="123" t="s">
        <v>110</v>
      </c>
      <c r="M31" s="123" t="s">
        <v>3</v>
      </c>
      <c r="N31" s="123" t="s">
        <v>2</v>
      </c>
      <c r="O31" s="124" t="s">
        <v>4</v>
      </c>
      <c r="P31" s="125"/>
    </row>
    <row r="32" spans="1:17" ht="79.900000000000006" customHeight="1" x14ac:dyDescent="0.25">
      <c r="A32" s="80" t="s">
        <v>10</v>
      </c>
      <c r="B32" s="219" t="s">
        <v>134</v>
      </c>
      <c r="C32" s="187"/>
      <c r="D32" s="188">
        <f t="shared" ref="D32:D44" si="6">E32+F32+G32</f>
        <v>7759.6</v>
      </c>
      <c r="E32" s="188"/>
      <c r="F32" s="188">
        <v>1261</v>
      </c>
      <c r="G32" s="188">
        <v>6498.6</v>
      </c>
      <c r="H32" s="220">
        <f t="shared" ref="H32:H44" si="7">I32+J32+K32</f>
        <v>562.51199999999994</v>
      </c>
      <c r="I32" s="220"/>
      <c r="J32" s="364">
        <f>J33+J35</f>
        <v>412.512</v>
      </c>
      <c r="K32" s="220">
        <f>K33</f>
        <v>150</v>
      </c>
      <c r="L32" s="221">
        <f>M32+N32+O32</f>
        <v>8322.112000000001</v>
      </c>
      <c r="M32" s="221">
        <f>I32+E32</f>
        <v>0</v>
      </c>
      <c r="N32" s="221">
        <f>J32+F32</f>
        <v>1673.5119999999999</v>
      </c>
      <c r="O32" s="221">
        <f>K32+G32</f>
        <v>6648.6</v>
      </c>
      <c r="P32" s="222"/>
      <c r="Q32" s="178"/>
    </row>
    <row r="33" spans="1:16" ht="50.45" customHeight="1" x14ac:dyDescent="0.25">
      <c r="A33" s="80" t="s">
        <v>39</v>
      </c>
      <c r="B33" s="186" t="s">
        <v>149</v>
      </c>
      <c r="C33" s="187"/>
      <c r="D33" s="188">
        <f t="shared" si="6"/>
        <v>2417.1999999999998</v>
      </c>
      <c r="E33" s="188"/>
      <c r="F33" s="188"/>
      <c r="G33" s="188">
        <v>2417.1999999999998</v>
      </c>
      <c r="H33" s="188">
        <f t="shared" si="7"/>
        <v>150</v>
      </c>
      <c r="I33" s="188"/>
      <c r="J33" s="188">
        <v>0</v>
      </c>
      <c r="K33" s="188">
        <f>K34</f>
        <v>150</v>
      </c>
      <c r="L33" s="190">
        <f>M33+N33+O33</f>
        <v>2567.1999999999998</v>
      </c>
      <c r="M33" s="198"/>
      <c r="N33" s="221">
        <f>J33+F33</f>
        <v>0</v>
      </c>
      <c r="O33" s="190">
        <f>K33+G33</f>
        <v>2567.1999999999998</v>
      </c>
      <c r="P33" s="199"/>
    </row>
    <row r="34" spans="1:16" ht="50.45" customHeight="1" x14ac:dyDescent="0.25">
      <c r="A34" s="191"/>
      <c r="B34" s="226" t="s">
        <v>242</v>
      </c>
      <c r="C34" s="63" t="s">
        <v>241</v>
      </c>
      <c r="D34" s="141">
        <f t="shared" si="6"/>
        <v>0</v>
      </c>
      <c r="E34" s="141"/>
      <c r="F34" s="141"/>
      <c r="G34" s="141">
        <v>0</v>
      </c>
      <c r="H34" s="141">
        <f t="shared" si="7"/>
        <v>150</v>
      </c>
      <c r="I34" s="141"/>
      <c r="J34" s="141"/>
      <c r="K34" s="141">
        <v>150</v>
      </c>
      <c r="L34" s="176">
        <f>M34+N34+O34</f>
        <v>150</v>
      </c>
      <c r="M34" s="177">
        <f>I34+E34</f>
        <v>0</v>
      </c>
      <c r="N34" s="176">
        <f>J34+F34</f>
        <v>0</v>
      </c>
      <c r="O34" s="176">
        <f>K34+G34</f>
        <v>150</v>
      </c>
      <c r="P34" s="216" t="s">
        <v>243</v>
      </c>
    </row>
    <row r="35" spans="1:16" ht="46.15" customHeight="1" x14ac:dyDescent="0.25">
      <c r="A35" s="345" t="s">
        <v>118</v>
      </c>
      <c r="B35" s="186" t="s">
        <v>112</v>
      </c>
      <c r="C35" s="286"/>
      <c r="D35" s="225">
        <f t="shared" si="6"/>
        <v>3895.1</v>
      </c>
      <c r="E35" s="224"/>
      <c r="F35" s="225">
        <v>1261</v>
      </c>
      <c r="G35" s="225">
        <v>2634.1</v>
      </c>
      <c r="H35" s="225">
        <f t="shared" si="7"/>
        <v>412.512</v>
      </c>
      <c r="I35" s="224"/>
      <c r="J35" s="365">
        <f>J36+J37+J38+J39+J40</f>
        <v>412.512</v>
      </c>
      <c r="K35" s="225">
        <f>K36+K37+K38+K39</f>
        <v>0</v>
      </c>
      <c r="L35" s="190">
        <f t="shared" ref="L35:L43" si="8">M35+N35+O35</f>
        <v>4307.6120000000001</v>
      </c>
      <c r="M35" s="190"/>
      <c r="N35" s="198">
        <f t="shared" ref="N35:N44" si="9">F35+J35</f>
        <v>1673.5119999999999</v>
      </c>
      <c r="O35" s="190">
        <f t="shared" ref="O35:O44" si="10">G35+K35</f>
        <v>2634.1</v>
      </c>
      <c r="P35" s="335"/>
    </row>
    <row r="36" spans="1:16" ht="28.9" customHeight="1" x14ac:dyDescent="0.25">
      <c r="A36" s="83"/>
      <c r="B36" s="82" t="s">
        <v>79</v>
      </c>
      <c r="C36" s="82" t="s">
        <v>146</v>
      </c>
      <c r="D36" s="281">
        <f t="shared" si="6"/>
        <v>238.8</v>
      </c>
      <c r="E36" s="282"/>
      <c r="F36" s="281">
        <v>200</v>
      </c>
      <c r="G36" s="281">
        <v>38.799999999999997</v>
      </c>
      <c r="H36" s="281">
        <f t="shared" si="7"/>
        <v>-44.605759999999997</v>
      </c>
      <c r="I36" s="282"/>
      <c r="J36" s="282">
        <v>-44.605759999999997</v>
      </c>
      <c r="K36" s="281"/>
      <c r="L36" s="176">
        <f t="shared" si="8"/>
        <v>194.19423999999998</v>
      </c>
      <c r="M36" s="176"/>
      <c r="N36" s="176">
        <f t="shared" si="9"/>
        <v>155.39424</v>
      </c>
      <c r="O36" s="176">
        <f t="shared" si="10"/>
        <v>38.799999999999997</v>
      </c>
      <c r="P36" s="723" t="s">
        <v>251</v>
      </c>
    </row>
    <row r="37" spans="1:16" ht="22.9" customHeight="1" x14ac:dyDescent="0.25">
      <c r="A37" s="83"/>
      <c r="B37" s="82" t="s">
        <v>164</v>
      </c>
      <c r="C37" s="82" t="s">
        <v>153</v>
      </c>
      <c r="D37" s="281">
        <f t="shared" si="6"/>
        <v>274.2</v>
      </c>
      <c r="E37" s="282"/>
      <c r="F37" s="281">
        <v>261</v>
      </c>
      <c r="G37" s="281">
        <v>13.2</v>
      </c>
      <c r="H37" s="281">
        <f t="shared" si="7"/>
        <v>-10.55625</v>
      </c>
      <c r="I37" s="282"/>
      <c r="J37" s="282">
        <v>-10.55625</v>
      </c>
      <c r="K37" s="281"/>
      <c r="L37" s="176">
        <f t="shared" si="8"/>
        <v>263.64375000000001</v>
      </c>
      <c r="M37" s="176"/>
      <c r="N37" s="176">
        <f t="shared" si="9"/>
        <v>250.44374999999999</v>
      </c>
      <c r="O37" s="176">
        <f t="shared" si="10"/>
        <v>13.2</v>
      </c>
      <c r="P37" s="724"/>
    </row>
    <row r="38" spans="1:16" ht="21" customHeight="1" x14ac:dyDescent="0.25">
      <c r="A38" s="83"/>
      <c r="B38" s="77" t="s">
        <v>147</v>
      </c>
      <c r="C38" s="82" t="s">
        <v>146</v>
      </c>
      <c r="D38" s="281">
        <f t="shared" si="6"/>
        <v>996.5</v>
      </c>
      <c r="E38" s="282"/>
      <c r="F38" s="281">
        <v>800</v>
      </c>
      <c r="G38" s="281">
        <v>196.5</v>
      </c>
      <c r="H38" s="281">
        <f t="shared" si="7"/>
        <v>-142.05727999999999</v>
      </c>
      <c r="I38" s="282"/>
      <c r="J38" s="282">
        <v>-142.05727999999999</v>
      </c>
      <c r="K38" s="281"/>
      <c r="L38" s="176">
        <f t="shared" si="8"/>
        <v>854.44272000000001</v>
      </c>
      <c r="M38" s="176"/>
      <c r="N38" s="176">
        <f t="shared" si="9"/>
        <v>657.94272000000001</v>
      </c>
      <c r="O38" s="176">
        <f t="shared" si="10"/>
        <v>196.5</v>
      </c>
      <c r="P38" s="724"/>
    </row>
    <row r="39" spans="1:16" ht="26.45" customHeight="1" x14ac:dyDescent="0.25">
      <c r="A39" s="83"/>
      <c r="B39" s="77" t="s">
        <v>217</v>
      </c>
      <c r="C39" s="81" t="s">
        <v>66</v>
      </c>
      <c r="D39" s="281">
        <f t="shared" si="6"/>
        <v>135</v>
      </c>
      <c r="E39" s="282"/>
      <c r="F39" s="281"/>
      <c r="G39" s="281">
        <v>135</v>
      </c>
      <c r="H39" s="281">
        <f t="shared" si="7"/>
        <v>465</v>
      </c>
      <c r="I39" s="282"/>
      <c r="J39" s="281">
        <v>465</v>
      </c>
      <c r="K39" s="281"/>
      <c r="L39" s="176">
        <f t="shared" si="8"/>
        <v>600</v>
      </c>
      <c r="M39" s="176"/>
      <c r="N39" s="176">
        <f t="shared" si="9"/>
        <v>465</v>
      </c>
      <c r="O39" s="176">
        <f t="shared" si="10"/>
        <v>135</v>
      </c>
      <c r="P39" s="724"/>
    </row>
    <row r="40" spans="1:16" ht="24.6" customHeight="1" x14ac:dyDescent="0.25">
      <c r="A40" s="83"/>
      <c r="B40" s="77" t="s">
        <v>246</v>
      </c>
      <c r="C40" s="82" t="s">
        <v>19</v>
      </c>
      <c r="D40" s="281">
        <f t="shared" si="6"/>
        <v>0</v>
      </c>
      <c r="E40" s="282"/>
      <c r="F40" s="281"/>
      <c r="G40" s="281">
        <v>0</v>
      </c>
      <c r="H40" s="281">
        <f t="shared" si="7"/>
        <v>144.73129</v>
      </c>
      <c r="I40" s="282"/>
      <c r="J40" s="375">
        <v>144.73129</v>
      </c>
      <c r="K40" s="281"/>
      <c r="L40" s="176">
        <f t="shared" si="8"/>
        <v>144.73129</v>
      </c>
      <c r="M40" s="176"/>
      <c r="N40" s="176">
        <f t="shared" si="9"/>
        <v>144.73129</v>
      </c>
      <c r="O40" s="176">
        <f t="shared" si="10"/>
        <v>0</v>
      </c>
      <c r="P40" s="725"/>
    </row>
    <row r="41" spans="1:16" ht="34.15" customHeight="1" x14ac:dyDescent="0.25">
      <c r="A41" s="80" t="s">
        <v>120</v>
      </c>
      <c r="B41" s="217" t="s">
        <v>140</v>
      </c>
      <c r="C41" s="349"/>
      <c r="D41" s="220">
        <f t="shared" si="6"/>
        <v>32342.3</v>
      </c>
      <c r="E41" s="220"/>
      <c r="F41" s="220">
        <v>29568.5</v>
      </c>
      <c r="G41" s="220">
        <v>2773.8</v>
      </c>
      <c r="H41" s="220">
        <f t="shared" si="7"/>
        <v>19.7</v>
      </c>
      <c r="I41" s="220"/>
      <c r="J41" s="220">
        <f>J42+J43</f>
        <v>19.7</v>
      </c>
      <c r="K41" s="220"/>
      <c r="L41" s="190">
        <f t="shared" si="8"/>
        <v>32362</v>
      </c>
      <c r="M41" s="350"/>
      <c r="N41" s="190">
        <f t="shared" si="9"/>
        <v>29588.2</v>
      </c>
      <c r="O41" s="221">
        <f t="shared" si="10"/>
        <v>2773.8</v>
      </c>
      <c r="P41" s="351"/>
    </row>
    <row r="42" spans="1:16" ht="56.45" customHeight="1" x14ac:dyDescent="0.25">
      <c r="A42" s="84" t="s">
        <v>247</v>
      </c>
      <c r="B42" s="170" t="s">
        <v>135</v>
      </c>
      <c r="C42" s="85" t="s">
        <v>33</v>
      </c>
      <c r="D42" s="346">
        <f t="shared" si="6"/>
        <v>28064.6</v>
      </c>
      <c r="E42" s="346"/>
      <c r="F42" s="346">
        <v>28064.6</v>
      </c>
      <c r="G42" s="346"/>
      <c r="H42" s="346">
        <f t="shared" si="7"/>
        <v>13.7</v>
      </c>
      <c r="I42" s="346"/>
      <c r="J42" s="346">
        <v>13.7</v>
      </c>
      <c r="K42" s="346"/>
      <c r="L42" s="176">
        <f t="shared" si="8"/>
        <v>28078.3</v>
      </c>
      <c r="M42" s="348"/>
      <c r="N42" s="176">
        <f t="shared" si="9"/>
        <v>28078.3</v>
      </c>
      <c r="O42" s="347">
        <f t="shared" si="10"/>
        <v>0</v>
      </c>
      <c r="P42" s="352" t="s">
        <v>245</v>
      </c>
    </row>
    <row r="43" spans="1:16" ht="54" customHeight="1" x14ac:dyDescent="0.25">
      <c r="A43" s="86" t="s">
        <v>136</v>
      </c>
      <c r="B43" s="171" t="s">
        <v>150</v>
      </c>
      <c r="C43" s="87" t="s">
        <v>33</v>
      </c>
      <c r="D43" s="346">
        <f t="shared" si="6"/>
        <v>3463.9</v>
      </c>
      <c r="E43" s="346"/>
      <c r="F43" s="346">
        <v>1503.9</v>
      </c>
      <c r="G43" s="346">
        <v>1960</v>
      </c>
      <c r="H43" s="346">
        <f t="shared" si="7"/>
        <v>6</v>
      </c>
      <c r="I43" s="346"/>
      <c r="J43" s="346">
        <v>6</v>
      </c>
      <c r="K43" s="346"/>
      <c r="L43" s="176">
        <f t="shared" si="8"/>
        <v>3469.9</v>
      </c>
      <c r="M43" s="348"/>
      <c r="N43" s="176">
        <f t="shared" si="9"/>
        <v>1509.9</v>
      </c>
      <c r="O43" s="347">
        <f t="shared" si="10"/>
        <v>1960</v>
      </c>
      <c r="P43" s="352" t="s">
        <v>245</v>
      </c>
    </row>
    <row r="44" spans="1:16" ht="15.75" thickBot="1" x14ac:dyDescent="0.3">
      <c r="A44" s="143"/>
      <c r="B44" s="142" t="s">
        <v>155</v>
      </c>
      <c r="C44" s="126"/>
      <c r="D44" s="130">
        <f t="shared" si="6"/>
        <v>43017.9</v>
      </c>
      <c r="E44" s="130">
        <v>2386</v>
      </c>
      <c r="F44" s="130">
        <v>30829.5</v>
      </c>
      <c r="G44" s="130">
        <v>9802.4</v>
      </c>
      <c r="H44" s="131">
        <f t="shared" si="7"/>
        <v>582.21199999999999</v>
      </c>
      <c r="I44" s="131"/>
      <c r="J44" s="145">
        <f>J41+J32</f>
        <v>432.21199999999999</v>
      </c>
      <c r="K44" s="145">
        <f>K32</f>
        <v>150</v>
      </c>
      <c r="L44" s="130">
        <f>M44+N44+O44</f>
        <v>43600.112000000001</v>
      </c>
      <c r="M44" s="132">
        <f>E44+I44</f>
        <v>2386</v>
      </c>
      <c r="N44" s="132">
        <f t="shared" si="9"/>
        <v>31261.712</v>
      </c>
      <c r="O44" s="339">
        <f t="shared" si="10"/>
        <v>9952.4</v>
      </c>
      <c r="P44" s="353"/>
    </row>
    <row r="45" spans="1:16" x14ac:dyDescent="0.25">
      <c r="A45" s="133"/>
      <c r="B45" s="164"/>
      <c r="C45" s="133"/>
      <c r="D45" s="128"/>
      <c r="E45" s="128"/>
      <c r="F45" s="128"/>
      <c r="G45" s="128"/>
      <c r="H45" s="204"/>
      <c r="I45" s="204"/>
      <c r="J45" s="165"/>
      <c r="K45" s="165"/>
      <c r="L45" s="128"/>
      <c r="M45" s="128"/>
      <c r="N45" s="128"/>
      <c r="O45" s="128"/>
      <c r="P45" s="389"/>
    </row>
    <row r="46" spans="1:16" x14ac:dyDescent="0.25">
      <c r="A46" s="133"/>
      <c r="B46" s="164"/>
      <c r="C46" s="726" t="s">
        <v>190</v>
      </c>
      <c r="D46" s="675"/>
      <c r="E46" s="675"/>
      <c r="F46" s="675"/>
      <c r="G46" s="675"/>
      <c r="H46" s="675"/>
      <c r="I46" s="675"/>
      <c r="J46" s="675"/>
      <c r="K46" s="675"/>
      <c r="L46" s="675"/>
      <c r="M46" s="675"/>
      <c r="N46" s="128"/>
      <c r="O46" s="128"/>
      <c r="P46" s="160"/>
    </row>
    <row r="47" spans="1:16" ht="15.75" thickBot="1" x14ac:dyDescent="0.3">
      <c r="A47" s="133" t="s">
        <v>282</v>
      </c>
      <c r="B47" s="164"/>
      <c r="C47" s="213"/>
      <c r="D47" s="212"/>
      <c r="E47" s="212"/>
      <c r="F47" s="212"/>
      <c r="G47" s="212"/>
      <c r="H47" s="212"/>
      <c r="I47" s="212"/>
      <c r="J47" s="212"/>
      <c r="K47" s="212"/>
      <c r="L47" s="212"/>
      <c r="M47" s="212"/>
      <c r="N47" s="128"/>
      <c r="O47" s="128"/>
      <c r="P47" s="160"/>
    </row>
    <row r="48" spans="1:16" ht="27" thickBot="1" x14ac:dyDescent="0.3">
      <c r="A48" s="140"/>
      <c r="B48" s="119" t="s">
        <v>0</v>
      </c>
      <c r="C48" s="120" t="s">
        <v>12</v>
      </c>
      <c r="D48" s="721" t="s">
        <v>161</v>
      </c>
      <c r="E48" s="721"/>
      <c r="F48" s="721"/>
      <c r="G48" s="721"/>
      <c r="H48" s="721" t="s">
        <v>154</v>
      </c>
      <c r="I48" s="721"/>
      <c r="J48" s="721"/>
      <c r="K48" s="721"/>
      <c r="L48" s="721" t="s">
        <v>162</v>
      </c>
      <c r="M48" s="721"/>
      <c r="N48" s="721"/>
      <c r="O48" s="722"/>
      <c r="P48" s="390"/>
    </row>
    <row r="49" spans="1:16" x14ac:dyDescent="0.25">
      <c r="A49" s="122"/>
      <c r="B49" s="144"/>
      <c r="C49" s="122"/>
      <c r="D49" s="123" t="s">
        <v>110</v>
      </c>
      <c r="E49" s="123" t="s">
        <v>3</v>
      </c>
      <c r="F49" s="123" t="s">
        <v>2</v>
      </c>
      <c r="G49" s="123" t="s">
        <v>4</v>
      </c>
      <c r="H49" s="123" t="s">
        <v>110</v>
      </c>
      <c r="I49" s="123" t="s">
        <v>3</v>
      </c>
      <c r="J49" s="123" t="s">
        <v>2</v>
      </c>
      <c r="K49" s="123" t="s">
        <v>4</v>
      </c>
      <c r="L49" s="123" t="s">
        <v>110</v>
      </c>
      <c r="M49" s="123" t="s">
        <v>3</v>
      </c>
      <c r="N49" s="123" t="s">
        <v>2</v>
      </c>
      <c r="O49" s="124" t="s">
        <v>4</v>
      </c>
      <c r="P49" s="125"/>
    </row>
    <row r="50" spans="1:16" ht="51.75" x14ac:dyDescent="0.25">
      <c r="A50" s="206" t="s">
        <v>116</v>
      </c>
      <c r="B50" s="207" t="s">
        <v>175</v>
      </c>
      <c r="C50" s="207" t="s">
        <v>176</v>
      </c>
      <c r="D50" s="224">
        <f t="shared" ref="D50:D55" si="11">E50+F50+G50</f>
        <v>48459.1</v>
      </c>
      <c r="E50" s="224"/>
      <c r="F50" s="224"/>
      <c r="G50" s="224">
        <v>48459.1</v>
      </c>
      <c r="H50" s="225">
        <f t="shared" ref="H50:H55" si="12">I50+J50+K50</f>
        <v>387.54908999999998</v>
      </c>
      <c r="I50" s="224"/>
      <c r="J50" s="224"/>
      <c r="K50" s="225">
        <f>K51+K52</f>
        <v>387.54908999999998</v>
      </c>
      <c r="L50" s="225">
        <f t="shared" ref="L50:L55" si="13">M50+N50+O50</f>
        <v>48846.649089999999</v>
      </c>
      <c r="M50" s="224"/>
      <c r="N50" s="224"/>
      <c r="O50" s="257">
        <f>K50+G50</f>
        <v>48846.649089999999</v>
      </c>
      <c r="P50" s="209"/>
    </row>
    <row r="51" spans="1:16" ht="82.15" customHeight="1" x14ac:dyDescent="0.25">
      <c r="A51" s="16" t="s">
        <v>5</v>
      </c>
      <c r="B51" s="13" t="s">
        <v>177</v>
      </c>
      <c r="C51" s="13" t="s">
        <v>178</v>
      </c>
      <c r="D51" s="203">
        <f t="shared" si="11"/>
        <v>10413.1</v>
      </c>
      <c r="E51" s="123"/>
      <c r="F51" s="123"/>
      <c r="G51" s="203">
        <v>10413.1</v>
      </c>
      <c r="H51" s="202">
        <f t="shared" si="12"/>
        <v>-11.6942</v>
      </c>
      <c r="I51" s="123"/>
      <c r="J51" s="123"/>
      <c r="K51" s="202">
        <v>-11.6942</v>
      </c>
      <c r="L51" s="202">
        <f t="shared" si="13"/>
        <v>10401.4058</v>
      </c>
      <c r="M51" s="203"/>
      <c r="N51" s="203"/>
      <c r="O51" s="229">
        <f>G51+K51</f>
        <v>10401.4058</v>
      </c>
      <c r="P51" s="205" t="s">
        <v>285</v>
      </c>
    </row>
    <row r="52" spans="1:16" ht="83.45" customHeight="1" x14ac:dyDescent="0.25">
      <c r="A52" s="16" t="s">
        <v>6</v>
      </c>
      <c r="B52" s="172" t="s">
        <v>179</v>
      </c>
      <c r="C52" s="13" t="s">
        <v>83</v>
      </c>
      <c r="D52" s="203">
        <f>E52+F52+G52</f>
        <v>38256.5</v>
      </c>
      <c r="E52" s="123"/>
      <c r="F52" s="123"/>
      <c r="G52" s="203">
        <v>38256.5</v>
      </c>
      <c r="H52" s="202">
        <f>I52+J52+K52</f>
        <v>399.24329</v>
      </c>
      <c r="I52" s="123"/>
      <c r="J52" s="123"/>
      <c r="K52" s="202">
        <v>399.24329</v>
      </c>
      <c r="L52" s="202">
        <f t="shared" si="13"/>
        <v>38655.743289999999</v>
      </c>
      <c r="M52" s="203"/>
      <c r="N52" s="203"/>
      <c r="O52" s="229">
        <f>G52+K52</f>
        <v>38655.743289999999</v>
      </c>
      <c r="P52" s="205" t="s">
        <v>280</v>
      </c>
    </row>
    <row r="53" spans="1:16" ht="51.75" x14ac:dyDescent="0.25">
      <c r="A53" s="206" t="s">
        <v>10</v>
      </c>
      <c r="B53" s="218" t="s">
        <v>180</v>
      </c>
      <c r="C53" s="218" t="s">
        <v>34</v>
      </c>
      <c r="D53" s="188">
        <f t="shared" si="11"/>
        <v>690</v>
      </c>
      <c r="E53" s="188"/>
      <c r="F53" s="188"/>
      <c r="G53" s="188">
        <v>690</v>
      </c>
      <c r="H53" s="188">
        <f t="shared" si="12"/>
        <v>120</v>
      </c>
      <c r="I53" s="208"/>
      <c r="J53" s="208"/>
      <c r="K53" s="188">
        <f>K54</f>
        <v>120</v>
      </c>
      <c r="L53" s="188">
        <f t="shared" si="13"/>
        <v>810</v>
      </c>
      <c r="M53" s="208"/>
      <c r="N53" s="208"/>
      <c r="O53" s="190">
        <f>K53+G53</f>
        <v>810</v>
      </c>
      <c r="P53" s="209"/>
    </row>
    <row r="54" spans="1:16" ht="47.45" customHeight="1" x14ac:dyDescent="0.25">
      <c r="A54" s="16"/>
      <c r="B54" s="13" t="s">
        <v>197</v>
      </c>
      <c r="C54" s="163" t="s">
        <v>202</v>
      </c>
      <c r="D54" s="210">
        <f t="shared" si="11"/>
        <v>0</v>
      </c>
      <c r="E54" s="210"/>
      <c r="F54" s="210"/>
      <c r="G54" s="210">
        <v>0</v>
      </c>
      <c r="H54" s="210">
        <f t="shared" si="12"/>
        <v>120</v>
      </c>
      <c r="I54" s="174"/>
      <c r="J54" s="210"/>
      <c r="K54" s="210">
        <v>120</v>
      </c>
      <c r="L54" s="210">
        <f t="shared" si="13"/>
        <v>120</v>
      </c>
      <c r="M54" s="177">
        <f>I54+E54</f>
        <v>0</v>
      </c>
      <c r="N54" s="177">
        <f>J54+F54</f>
        <v>0</v>
      </c>
      <c r="O54" s="176">
        <f>K54+G54</f>
        <v>120</v>
      </c>
      <c r="P54" s="205" t="s">
        <v>240</v>
      </c>
    </row>
    <row r="55" spans="1:16" ht="15.75" thickBot="1" x14ac:dyDescent="0.3">
      <c r="A55" s="201"/>
      <c r="B55" s="142" t="s">
        <v>155</v>
      </c>
      <c r="C55" s="201"/>
      <c r="D55" s="197">
        <f t="shared" si="11"/>
        <v>49692.540999999997</v>
      </c>
      <c r="E55" s="196"/>
      <c r="F55" s="196"/>
      <c r="G55" s="386">
        <v>49692.540999999997</v>
      </c>
      <c r="H55" s="197">
        <f t="shared" si="12"/>
        <v>507.54908999999998</v>
      </c>
      <c r="I55" s="196"/>
      <c r="J55" s="196">
        <f>J53+J50</f>
        <v>0</v>
      </c>
      <c r="K55" s="386">
        <f>K53+K50</f>
        <v>507.54908999999998</v>
      </c>
      <c r="L55" s="197">
        <f t="shared" si="13"/>
        <v>50200.090089999998</v>
      </c>
      <c r="M55" s="196"/>
      <c r="N55" s="196"/>
      <c r="O55" s="185">
        <f>K55+G55</f>
        <v>50200.090089999998</v>
      </c>
      <c r="P55" s="205"/>
    </row>
    <row r="56" spans="1:16" x14ac:dyDescent="0.25">
      <c r="A56" s="133"/>
      <c r="B56" s="164"/>
      <c r="C56" s="133"/>
      <c r="D56" s="204"/>
      <c r="E56" s="354"/>
      <c r="F56" s="354"/>
      <c r="G56" s="204"/>
      <c r="H56" s="204"/>
      <c r="I56" s="354"/>
      <c r="J56" s="354"/>
      <c r="K56" s="204"/>
      <c r="L56" s="204"/>
      <c r="M56" s="354"/>
      <c r="N56" s="354"/>
      <c r="O56" s="355"/>
      <c r="P56" s="129"/>
    </row>
    <row r="57" spans="1:16" x14ac:dyDescent="0.25">
      <c r="A57" s="133"/>
      <c r="B57" s="164"/>
      <c r="C57" s="133"/>
      <c r="D57" s="204"/>
      <c r="E57" s="354"/>
      <c r="F57" s="354"/>
      <c r="G57" s="204"/>
      <c r="H57" s="204" t="s">
        <v>248</v>
      </c>
      <c r="I57" s="354"/>
      <c r="J57" s="354"/>
      <c r="K57" s="204"/>
      <c r="L57" s="204"/>
      <c r="M57" s="354"/>
      <c r="N57" s="354"/>
      <c r="O57" s="355"/>
      <c r="P57" s="129"/>
    </row>
    <row r="58" spans="1:16" ht="15.75" thickBot="1" x14ac:dyDescent="0.3">
      <c r="A58" s="133" t="s">
        <v>278</v>
      </c>
      <c r="B58" s="164"/>
      <c r="C58" s="133"/>
      <c r="D58" s="204"/>
      <c r="E58" s="354"/>
      <c r="F58" s="354"/>
      <c r="G58" s="204"/>
      <c r="H58" s="204"/>
      <c r="I58" s="354"/>
      <c r="J58" s="354"/>
      <c r="K58" s="204"/>
      <c r="L58" s="204"/>
      <c r="M58" s="354"/>
      <c r="N58" s="354"/>
      <c r="O58" s="355"/>
      <c r="P58" s="129"/>
    </row>
    <row r="59" spans="1:16" ht="27" thickBot="1" x14ac:dyDescent="0.3">
      <c r="A59" s="140"/>
      <c r="B59" s="119" t="s">
        <v>0</v>
      </c>
      <c r="C59" s="120" t="s">
        <v>12</v>
      </c>
      <c r="D59" s="721" t="s">
        <v>161</v>
      </c>
      <c r="E59" s="721"/>
      <c r="F59" s="721"/>
      <c r="G59" s="721"/>
      <c r="H59" s="721" t="s">
        <v>154</v>
      </c>
      <c r="I59" s="721"/>
      <c r="J59" s="721"/>
      <c r="K59" s="721"/>
      <c r="L59" s="721" t="s">
        <v>162</v>
      </c>
      <c r="M59" s="721"/>
      <c r="N59" s="721"/>
      <c r="O59" s="722"/>
      <c r="P59" s="390"/>
    </row>
    <row r="60" spans="1:16" x14ac:dyDescent="0.25">
      <c r="A60" s="122"/>
      <c r="B60" s="144"/>
      <c r="C60" s="122"/>
      <c r="D60" s="123" t="s">
        <v>110</v>
      </c>
      <c r="E60" s="123" t="s">
        <v>3</v>
      </c>
      <c r="F60" s="123" t="s">
        <v>2</v>
      </c>
      <c r="G60" s="123" t="s">
        <v>4</v>
      </c>
      <c r="H60" s="123" t="s">
        <v>110</v>
      </c>
      <c r="I60" s="123" t="s">
        <v>3</v>
      </c>
      <c r="J60" s="123" t="s">
        <v>2</v>
      </c>
      <c r="K60" s="123" t="s">
        <v>4</v>
      </c>
      <c r="L60" s="123" t="s">
        <v>110</v>
      </c>
      <c r="M60" s="123" t="s">
        <v>3</v>
      </c>
      <c r="N60" s="123" t="s">
        <v>2</v>
      </c>
      <c r="O60" s="124" t="s">
        <v>4</v>
      </c>
      <c r="P60" s="125"/>
    </row>
    <row r="61" spans="1:16" ht="141" x14ac:dyDescent="0.25">
      <c r="A61" s="208" t="s">
        <v>116</v>
      </c>
      <c r="B61" s="161" t="s">
        <v>249</v>
      </c>
      <c r="C61" s="161" t="s">
        <v>186</v>
      </c>
      <c r="D61" s="224">
        <f>E61+F61+G61</f>
        <v>71899.899999999994</v>
      </c>
      <c r="E61" s="224"/>
      <c r="F61" s="224">
        <v>71899.899999999994</v>
      </c>
      <c r="G61" s="356"/>
      <c r="H61" s="225">
        <f>I61+J61+K61</f>
        <v>-2387.6</v>
      </c>
      <c r="I61" s="224"/>
      <c r="J61" s="224">
        <v>-2387.6</v>
      </c>
      <c r="K61" s="225">
        <v>0</v>
      </c>
      <c r="L61" s="225">
        <f>M61+N61+O61</f>
        <v>69512.299999999988</v>
      </c>
      <c r="M61" s="224"/>
      <c r="N61" s="198">
        <f>J61+F61</f>
        <v>69512.299999999988</v>
      </c>
      <c r="O61" s="257"/>
      <c r="P61" s="209" t="s">
        <v>276</v>
      </c>
    </row>
    <row r="62" spans="1:16" ht="65.25" thickBot="1" x14ac:dyDescent="0.3">
      <c r="A62" s="361" t="s">
        <v>119</v>
      </c>
      <c r="B62" s="360" t="s">
        <v>187</v>
      </c>
      <c r="C62" s="360" t="s">
        <v>37</v>
      </c>
      <c r="D62" s="220">
        <f>E62+F62+G62</f>
        <v>2570.8000000000002</v>
      </c>
      <c r="E62" s="361"/>
      <c r="F62" s="361">
        <v>2570.8000000000002</v>
      </c>
      <c r="G62" s="220"/>
      <c r="H62" s="220">
        <f>I62+J62+K62</f>
        <v>0.2</v>
      </c>
      <c r="I62" s="361"/>
      <c r="J62" s="361">
        <v>0.2</v>
      </c>
      <c r="K62" s="220"/>
      <c r="L62" s="362">
        <f>M62+N62+O62</f>
        <v>2571</v>
      </c>
      <c r="M62" s="361"/>
      <c r="N62" s="350">
        <f>J62+F62</f>
        <v>2571</v>
      </c>
      <c r="O62" s="363"/>
      <c r="P62" s="252" t="s">
        <v>275</v>
      </c>
    </row>
    <row r="63" spans="1:16" ht="15.75" thickBot="1" x14ac:dyDescent="0.3">
      <c r="A63" s="366"/>
      <c r="B63" s="357" t="s">
        <v>155</v>
      </c>
      <c r="C63" s="358"/>
      <c r="D63" s="359">
        <f>E63+F63+G63</f>
        <v>74530.7</v>
      </c>
      <c r="E63" s="340"/>
      <c r="F63" s="340">
        <v>74470.7</v>
      </c>
      <c r="G63" s="359">
        <v>60</v>
      </c>
      <c r="H63" s="359">
        <f>I63+J63+K63</f>
        <v>-2387.4</v>
      </c>
      <c r="I63" s="340"/>
      <c r="J63" s="340">
        <f>J62+J61</f>
        <v>-2387.4</v>
      </c>
      <c r="K63" s="359">
        <f>K62+K61</f>
        <v>0</v>
      </c>
      <c r="L63" s="359">
        <f>M63+N63+O63</f>
        <v>72143.3</v>
      </c>
      <c r="M63" s="367">
        <f>I63+E63</f>
        <v>0</v>
      </c>
      <c r="N63" s="367">
        <f>J63+F63</f>
        <v>72083.3</v>
      </c>
      <c r="O63" s="367">
        <f>K63+G63</f>
        <v>60</v>
      </c>
      <c r="P63" s="121"/>
    </row>
    <row r="64" spans="1:16" ht="15.75" thickBot="1" x14ac:dyDescent="0.3">
      <c r="A64" s="133"/>
      <c r="B64" s="164"/>
      <c r="C64" s="133"/>
      <c r="D64" s="128"/>
      <c r="E64" s="128"/>
      <c r="F64" s="128"/>
      <c r="G64" s="128"/>
      <c r="H64" s="165"/>
      <c r="I64" s="165"/>
      <c r="J64" s="165"/>
      <c r="K64" s="165"/>
      <c r="L64" s="128"/>
      <c r="M64" s="128"/>
      <c r="N64" s="128"/>
      <c r="O64" s="128"/>
      <c r="P64" s="353"/>
    </row>
    <row r="65" spans="1:16" ht="15.75" thickBot="1" x14ac:dyDescent="0.3">
      <c r="A65" s="136"/>
      <c r="B65" s="137" t="s">
        <v>156</v>
      </c>
      <c r="C65" s="137"/>
      <c r="D65" s="138">
        <f>E65+F65+G65</f>
        <v>1239828</v>
      </c>
      <c r="E65" s="139">
        <v>2386</v>
      </c>
      <c r="F65" s="139">
        <v>742882.6</v>
      </c>
      <c r="G65" s="139">
        <v>494559.4</v>
      </c>
      <c r="H65" s="138">
        <f>I65+J65+K65</f>
        <v>16774.982629999999</v>
      </c>
      <c r="I65" s="139">
        <f>I44</f>
        <v>0</v>
      </c>
      <c r="J65" s="378">
        <f>J63+J55+J44+J26</f>
        <v>-1910.7083700000001</v>
      </c>
      <c r="K65" s="338">
        <f>K63+K55+K44+K26</f>
        <v>18685.690999999999</v>
      </c>
      <c r="L65" s="139">
        <f>M65+N65+O65</f>
        <v>1256602.98263</v>
      </c>
      <c r="M65" s="139">
        <f>E65+I65</f>
        <v>2386</v>
      </c>
      <c r="N65" s="139">
        <f>F65+J65</f>
        <v>740971.89162999997</v>
      </c>
      <c r="O65" s="395">
        <f>G65+K65</f>
        <v>513245.09100000001</v>
      </c>
      <c r="P65" s="353"/>
    </row>
    <row r="66" spans="1:16" x14ac:dyDescent="0.25">
      <c r="A66" s="134"/>
      <c r="B66" s="134"/>
      <c r="C66" s="134"/>
      <c r="D66" s="128"/>
      <c r="E66" s="135"/>
      <c r="F66" s="135"/>
      <c r="G66" s="135"/>
      <c r="H66" s="128"/>
      <c r="I66" s="135"/>
      <c r="J66" s="135"/>
      <c r="K66" s="159"/>
      <c r="L66" s="135"/>
      <c r="M66" s="135"/>
      <c r="N66" s="135"/>
      <c r="O66" s="135"/>
      <c r="P66" s="160"/>
    </row>
    <row r="67" spans="1:16" ht="15.75" x14ac:dyDescent="0.25">
      <c r="B67" s="117" t="s">
        <v>168</v>
      </c>
      <c r="C67" s="96"/>
      <c r="D67" s="101"/>
      <c r="E67" s="102"/>
      <c r="F67" s="96"/>
      <c r="G67" s="96"/>
      <c r="H67" s="103"/>
      <c r="I67" s="99"/>
      <c r="J67" s="214"/>
    </row>
    <row r="68" spans="1:16" ht="18.75" x14ac:dyDescent="0.3">
      <c r="B68" s="149"/>
      <c r="C68" s="148"/>
      <c r="D68" s="150"/>
      <c r="E68" s="151"/>
      <c r="F68" s="147"/>
      <c r="G68" s="147"/>
      <c r="H68" s="152"/>
      <c r="I68" s="153"/>
      <c r="J68" s="154"/>
      <c r="K68" s="149"/>
    </row>
    <row r="69" spans="1:16" x14ac:dyDescent="0.25">
      <c r="C69" s="108"/>
      <c r="D69" s="108"/>
      <c r="E69" s="108"/>
      <c r="F69" s="108"/>
      <c r="G69" s="108"/>
      <c r="H69" s="108"/>
      <c r="I69" s="108"/>
      <c r="J69" s="108"/>
    </row>
    <row r="70" spans="1:16" ht="15.75" x14ac:dyDescent="0.25">
      <c r="C70" s="96"/>
      <c r="D70" s="96"/>
      <c r="E70" s="104"/>
      <c r="F70" s="96"/>
      <c r="G70" s="96"/>
      <c r="H70" s="105"/>
      <c r="I70" s="99"/>
      <c r="J70" s="98"/>
    </row>
    <row r="71" spans="1:16" ht="15.75" x14ac:dyDescent="0.25">
      <c r="C71" s="97"/>
      <c r="D71" s="106"/>
      <c r="E71" s="107"/>
      <c r="F71" s="97"/>
      <c r="G71" s="96"/>
      <c r="H71" s="103"/>
      <c r="I71" s="100"/>
      <c r="J71" s="98"/>
    </row>
    <row r="72" spans="1:16" ht="15.75" x14ac:dyDescent="0.25">
      <c r="C72" s="96"/>
      <c r="D72" s="101"/>
      <c r="E72" s="102"/>
      <c r="F72" s="96"/>
      <c r="G72" s="96"/>
      <c r="H72" s="103"/>
      <c r="I72" s="99"/>
      <c r="J72" s="98"/>
    </row>
    <row r="73" spans="1:16" ht="15.75" x14ac:dyDescent="0.25">
      <c r="C73" s="96"/>
      <c r="D73" s="101"/>
      <c r="E73" s="102"/>
      <c r="F73" s="96"/>
      <c r="G73" s="96"/>
      <c r="H73" s="103"/>
      <c r="I73" s="99"/>
      <c r="J73" s="98"/>
    </row>
    <row r="74" spans="1:16" ht="15.75" x14ac:dyDescent="0.25">
      <c r="C74" s="97"/>
      <c r="D74" s="106"/>
      <c r="E74" s="107"/>
      <c r="F74" s="97"/>
      <c r="G74" s="97"/>
      <c r="H74" s="103"/>
      <c r="I74" s="100"/>
      <c r="J74" s="98"/>
    </row>
    <row r="75" spans="1:16" x14ac:dyDescent="0.25">
      <c r="C75" s="109"/>
      <c r="D75" s="109"/>
      <c r="E75" s="110"/>
      <c r="F75" s="109"/>
      <c r="G75" s="109"/>
      <c r="H75" s="111"/>
      <c r="I75" s="112"/>
      <c r="J75" s="113"/>
    </row>
    <row r="76" spans="1:16" x14ac:dyDescent="0.25">
      <c r="C76" s="108"/>
      <c r="D76" s="108"/>
      <c r="E76" s="108"/>
      <c r="F76" s="108"/>
      <c r="G76" s="108"/>
      <c r="H76" s="108"/>
      <c r="I76" s="108"/>
      <c r="J76" s="108"/>
    </row>
    <row r="77" spans="1:16" x14ac:dyDescent="0.25">
      <c r="C77" s="95"/>
      <c r="D77" s="95"/>
      <c r="E77" s="95"/>
      <c r="F77" s="95"/>
      <c r="G77" s="95"/>
      <c r="H77" s="95"/>
      <c r="I77" s="95"/>
      <c r="J77" s="108"/>
    </row>
  </sheetData>
  <mergeCells count="19">
    <mergeCell ref="B4:O4"/>
    <mergeCell ref="B28:M28"/>
    <mergeCell ref="A29:P29"/>
    <mergeCell ref="B6:M6"/>
    <mergeCell ref="D9:G9"/>
    <mergeCell ref="H9:K9"/>
    <mergeCell ref="L9:O9"/>
    <mergeCell ref="A5:N5"/>
    <mergeCell ref="D30:G30"/>
    <mergeCell ref="H30:K30"/>
    <mergeCell ref="L30:O30"/>
    <mergeCell ref="P36:P40"/>
    <mergeCell ref="D59:G59"/>
    <mergeCell ref="H59:K59"/>
    <mergeCell ref="L59:O59"/>
    <mergeCell ref="C46:M46"/>
    <mergeCell ref="D48:G48"/>
    <mergeCell ref="H48:K48"/>
    <mergeCell ref="L48:O48"/>
  </mergeCells>
  <pageMargins left="0.11811023622047245" right="0" top="0" bottom="0" header="0.11811023622047245" footer="0.11811023622047245"/>
  <pageSetup paperSize="9" scale="65" orientation="landscape" r:id="rId1"/>
  <rowBreaks count="4" manualBreakCount="4">
    <brk id="16" max="16" man="1"/>
    <brk id="32" max="16" man="1"/>
    <brk id="67" max="16" man="1"/>
    <brk id="68" max="16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A2:H74"/>
  <sheetViews>
    <sheetView view="pageBreakPreview" zoomScale="79" zoomScaleSheetLayoutView="79" workbookViewId="0">
      <selection activeCell="D5" sqref="D5"/>
    </sheetView>
  </sheetViews>
  <sheetFormatPr defaultColWidth="9.140625" defaultRowHeight="15" x14ac:dyDescent="0.25"/>
  <cols>
    <col min="1" max="1" width="17.85546875" style="25" customWidth="1"/>
    <col min="2" max="2" width="9.140625" style="25"/>
    <col min="3" max="3" width="14.42578125" style="25" customWidth="1"/>
    <col min="4" max="5" width="9.140625" style="25"/>
    <col min="6" max="6" width="19" style="25" customWidth="1"/>
    <col min="7" max="7" width="22.42578125" style="25" customWidth="1"/>
    <col min="8" max="9" width="10.5703125" style="25" bestFit="1" customWidth="1"/>
    <col min="10" max="16384" width="9.140625" style="25"/>
  </cols>
  <sheetData>
    <row r="2" spans="1:7" x14ac:dyDescent="0.25">
      <c r="A2" s="738" t="s">
        <v>294</v>
      </c>
      <c r="B2" s="739"/>
      <c r="C2" s="739"/>
      <c r="D2" s="739"/>
      <c r="E2" s="739"/>
      <c r="F2" s="739"/>
      <c r="G2" s="739"/>
    </row>
    <row r="3" spans="1:7" x14ac:dyDescent="0.25">
      <c r="A3" s="739"/>
      <c r="B3" s="739"/>
      <c r="C3" s="739"/>
      <c r="D3" s="739"/>
      <c r="E3" s="739"/>
      <c r="F3" s="739"/>
      <c r="G3" s="739"/>
    </row>
    <row r="4" spans="1:7" x14ac:dyDescent="0.25">
      <c r="A4" s="169"/>
      <c r="B4" s="169"/>
      <c r="C4" s="169"/>
      <c r="D4" s="385" t="s">
        <v>293</v>
      </c>
      <c r="E4" s="158">
        <v>2016</v>
      </c>
      <c r="F4" s="168" t="s">
        <v>184</v>
      </c>
      <c r="G4" s="169"/>
    </row>
    <row r="5" spans="1:7" ht="15.75" thickBot="1" x14ac:dyDescent="0.3">
      <c r="A5" s="184"/>
      <c r="B5" s="184"/>
      <c r="C5" s="184"/>
      <c r="D5" s="184"/>
      <c r="E5" s="183"/>
      <c r="F5" s="168"/>
      <c r="G5" s="184"/>
    </row>
    <row r="6" spans="1:7" ht="20.45" customHeight="1" x14ac:dyDescent="0.25">
      <c r="A6" s="240" t="s">
        <v>191</v>
      </c>
      <c r="B6" s="740" t="s">
        <v>198</v>
      </c>
      <c r="C6" s="741"/>
      <c r="D6" s="741"/>
      <c r="E6" s="741"/>
      <c r="F6" s="741"/>
      <c r="G6" s="742"/>
    </row>
    <row r="7" spans="1:7" ht="18" customHeight="1" x14ac:dyDescent="0.25">
      <c r="A7" s="241" t="s">
        <v>6</v>
      </c>
      <c r="B7" s="157" t="s">
        <v>170</v>
      </c>
      <c r="C7" s="228" t="s">
        <v>192</v>
      </c>
      <c r="D7" s="157" t="s">
        <v>171</v>
      </c>
      <c r="E7" s="157" t="s">
        <v>196</v>
      </c>
      <c r="F7" s="270">
        <v>13040.3</v>
      </c>
      <c r="G7" s="166" t="s">
        <v>221</v>
      </c>
    </row>
    <row r="8" spans="1:7" ht="18" customHeight="1" x14ac:dyDescent="0.25">
      <c r="A8" s="241"/>
      <c r="B8" s="157" t="s">
        <v>170</v>
      </c>
      <c r="C8" s="228" t="s">
        <v>192</v>
      </c>
      <c r="D8" s="157" t="s">
        <v>171</v>
      </c>
      <c r="E8" s="157" t="s">
        <v>196</v>
      </c>
      <c r="F8" s="230">
        <v>-32.14</v>
      </c>
      <c r="G8" s="166" t="s">
        <v>222</v>
      </c>
    </row>
    <row r="9" spans="1:7" ht="18" customHeight="1" x14ac:dyDescent="0.25">
      <c r="A9" s="241"/>
      <c r="B9" s="157" t="s">
        <v>170</v>
      </c>
      <c r="C9" s="228" t="s">
        <v>192</v>
      </c>
      <c r="D9" s="157" t="s">
        <v>171</v>
      </c>
      <c r="E9" s="157" t="s">
        <v>196</v>
      </c>
      <c r="F9" s="230">
        <v>6171.8</v>
      </c>
      <c r="G9" s="166" t="s">
        <v>111</v>
      </c>
    </row>
    <row r="10" spans="1:7" ht="13.15" customHeight="1" x14ac:dyDescent="0.25">
      <c r="A10" s="241"/>
      <c r="B10" s="157" t="s">
        <v>170</v>
      </c>
      <c r="C10" s="228" t="s">
        <v>192</v>
      </c>
      <c r="D10" s="157" t="s">
        <v>171</v>
      </c>
      <c r="E10" s="157" t="s">
        <v>196</v>
      </c>
      <c r="F10" s="230">
        <v>60.93</v>
      </c>
      <c r="G10" s="166" t="s">
        <v>19</v>
      </c>
    </row>
    <row r="11" spans="1:7" ht="13.15" customHeight="1" x14ac:dyDescent="0.25">
      <c r="A11" s="241"/>
      <c r="B11" s="157" t="s">
        <v>170</v>
      </c>
      <c r="C11" s="228" t="s">
        <v>192</v>
      </c>
      <c r="D11" s="157" t="s">
        <v>171</v>
      </c>
      <c r="E11" s="157" t="s">
        <v>196</v>
      </c>
      <c r="F11" s="230">
        <v>-232.87</v>
      </c>
      <c r="G11" s="166" t="s">
        <v>223</v>
      </c>
    </row>
    <row r="12" spans="1:7" ht="13.15" customHeight="1" x14ac:dyDescent="0.25">
      <c r="A12" s="241"/>
      <c r="B12" s="157" t="s">
        <v>170</v>
      </c>
      <c r="C12" s="228" t="s">
        <v>192</v>
      </c>
      <c r="D12" s="157" t="s">
        <v>171</v>
      </c>
      <c r="E12" s="157" t="s">
        <v>196</v>
      </c>
      <c r="F12" s="230">
        <v>-220.08</v>
      </c>
      <c r="G12" s="166" t="s">
        <v>209</v>
      </c>
    </row>
    <row r="13" spans="1:7" ht="13.15" customHeight="1" x14ac:dyDescent="0.25">
      <c r="A13" s="241"/>
      <c r="B13" s="157" t="s">
        <v>170</v>
      </c>
      <c r="C13" s="228" t="s">
        <v>192</v>
      </c>
      <c r="D13" s="157" t="s">
        <v>171</v>
      </c>
      <c r="E13" s="157" t="s">
        <v>196</v>
      </c>
      <c r="F13" s="230">
        <v>22502.54</v>
      </c>
      <c r="G13" s="166" t="s">
        <v>22</v>
      </c>
    </row>
    <row r="14" spans="1:7" ht="12.6" customHeight="1" x14ac:dyDescent="0.25">
      <c r="A14" s="241"/>
      <c r="B14" s="157" t="s">
        <v>170</v>
      </c>
      <c r="C14" s="228" t="s">
        <v>192</v>
      </c>
      <c r="D14" s="157" t="s">
        <v>171</v>
      </c>
      <c r="E14" s="157" t="s">
        <v>196</v>
      </c>
      <c r="F14" s="230">
        <v>2964.8</v>
      </c>
      <c r="G14" s="166" t="s">
        <v>23</v>
      </c>
    </row>
    <row r="15" spans="1:7" ht="14.45" customHeight="1" x14ac:dyDescent="0.25">
      <c r="A15" s="241"/>
      <c r="B15" s="157" t="s">
        <v>170</v>
      </c>
      <c r="C15" s="228" t="s">
        <v>192</v>
      </c>
      <c r="D15" s="157" t="s">
        <v>171</v>
      </c>
      <c r="E15" s="157" t="s">
        <v>196</v>
      </c>
      <c r="F15" s="230">
        <v>13126.03</v>
      </c>
      <c r="G15" s="166" t="s">
        <v>167</v>
      </c>
    </row>
    <row r="16" spans="1:7" ht="14.45" customHeight="1" x14ac:dyDescent="0.25">
      <c r="A16" s="241"/>
      <c r="B16" s="157" t="s">
        <v>170</v>
      </c>
      <c r="C16" s="228" t="s">
        <v>192</v>
      </c>
      <c r="D16" s="157" t="s">
        <v>171</v>
      </c>
      <c r="E16" s="157" t="s">
        <v>196</v>
      </c>
      <c r="F16" s="230">
        <v>-390.9</v>
      </c>
      <c r="G16" s="166" t="s">
        <v>165</v>
      </c>
    </row>
    <row r="17" spans="1:7" ht="13.9" customHeight="1" x14ac:dyDescent="0.25">
      <c r="A17" s="241"/>
      <c r="B17" s="157" t="s">
        <v>170</v>
      </c>
      <c r="C17" s="228" t="s">
        <v>192</v>
      </c>
      <c r="D17" s="157" t="s">
        <v>171</v>
      </c>
      <c r="E17" s="157" t="s">
        <v>196</v>
      </c>
      <c r="F17" s="230">
        <v>43293.5</v>
      </c>
      <c r="G17" s="166" t="s">
        <v>18</v>
      </c>
    </row>
    <row r="18" spans="1:7" ht="13.9" customHeight="1" x14ac:dyDescent="0.25">
      <c r="A18" s="241"/>
      <c r="B18" s="157" t="s">
        <v>170</v>
      </c>
      <c r="C18" s="228" t="s">
        <v>192</v>
      </c>
      <c r="D18" s="157" t="s">
        <v>171</v>
      </c>
      <c r="E18" s="157" t="s">
        <v>196</v>
      </c>
      <c r="F18" s="230">
        <v>69476</v>
      </c>
      <c r="G18" s="166" t="s">
        <v>78</v>
      </c>
    </row>
    <row r="19" spans="1:7" ht="16.149999999999999" customHeight="1" x14ac:dyDescent="0.25">
      <c r="A19" s="242"/>
      <c r="B19" s="232" t="s">
        <v>170</v>
      </c>
      <c r="C19" s="200" t="s">
        <v>192</v>
      </c>
      <c r="D19" s="232" t="s">
        <v>171</v>
      </c>
      <c r="E19" s="232" t="s">
        <v>196</v>
      </c>
      <c r="F19" s="233">
        <f>SUM(F7:F18)</f>
        <v>169759.91</v>
      </c>
      <c r="G19" s="243"/>
    </row>
    <row r="20" spans="1:7" ht="16.149999999999999" customHeight="1" x14ac:dyDescent="0.25">
      <c r="A20" s="242"/>
      <c r="B20" s="231" t="s">
        <v>170</v>
      </c>
      <c r="C20" s="228" t="s">
        <v>192</v>
      </c>
      <c r="D20" s="231" t="s">
        <v>174</v>
      </c>
      <c r="E20" s="231" t="s">
        <v>196</v>
      </c>
      <c r="F20" s="258">
        <v>10305.200000000001</v>
      </c>
      <c r="G20" s="244" t="s">
        <v>35</v>
      </c>
    </row>
    <row r="21" spans="1:7" ht="16.149999999999999" customHeight="1" x14ac:dyDescent="0.25">
      <c r="A21" s="242"/>
      <c r="B21" s="231" t="s">
        <v>170</v>
      </c>
      <c r="C21" s="228" t="s">
        <v>192</v>
      </c>
      <c r="D21" s="231" t="s">
        <v>174</v>
      </c>
      <c r="E21" s="231" t="s">
        <v>196</v>
      </c>
      <c r="F21" s="258">
        <v>9232.9</v>
      </c>
      <c r="G21" s="244" t="s">
        <v>114</v>
      </c>
    </row>
    <row r="22" spans="1:7" ht="13.15" customHeight="1" x14ac:dyDescent="0.25">
      <c r="A22" s="242"/>
      <c r="B22" s="231" t="s">
        <v>170</v>
      </c>
      <c r="C22" s="228" t="s">
        <v>192</v>
      </c>
      <c r="D22" s="231" t="s">
        <v>174</v>
      </c>
      <c r="E22" s="231" t="s">
        <v>196</v>
      </c>
      <c r="F22" s="230">
        <v>11380</v>
      </c>
      <c r="G22" s="244" t="s">
        <v>199</v>
      </c>
    </row>
    <row r="23" spans="1:7" ht="13.15" customHeight="1" x14ac:dyDescent="0.25">
      <c r="A23" s="242"/>
      <c r="B23" s="231" t="s">
        <v>170</v>
      </c>
      <c r="C23" s="228" t="s">
        <v>192</v>
      </c>
      <c r="D23" s="231" t="s">
        <v>174</v>
      </c>
      <c r="E23" s="231" t="s">
        <v>196</v>
      </c>
      <c r="F23" s="270">
        <v>14720.95</v>
      </c>
      <c r="G23" s="296" t="s">
        <v>51</v>
      </c>
    </row>
    <row r="24" spans="1:7" ht="15.6" customHeight="1" x14ac:dyDescent="0.25">
      <c r="A24" s="242"/>
      <c r="B24" s="232" t="s">
        <v>170</v>
      </c>
      <c r="C24" s="200" t="s">
        <v>192</v>
      </c>
      <c r="D24" s="232" t="s">
        <v>174</v>
      </c>
      <c r="E24" s="232" t="s">
        <v>196</v>
      </c>
      <c r="F24" s="233">
        <f>SUM(F20:F23)</f>
        <v>45639.05</v>
      </c>
      <c r="G24" s="243"/>
    </row>
    <row r="25" spans="1:7" ht="14.45" customHeight="1" x14ac:dyDescent="0.25">
      <c r="A25" s="303"/>
      <c r="B25" s="304" t="s">
        <v>170</v>
      </c>
      <c r="C25" s="305" t="s">
        <v>192</v>
      </c>
      <c r="D25" s="306"/>
      <c r="E25" s="306"/>
      <c r="F25" s="307">
        <f>F24+F19</f>
        <v>215398.96000000002</v>
      </c>
      <c r="G25" s="333"/>
    </row>
    <row r="26" spans="1:7" ht="14.45" customHeight="1" x14ac:dyDescent="0.25">
      <c r="A26" s="242"/>
      <c r="B26" s="231" t="s">
        <v>170</v>
      </c>
      <c r="C26" s="228" t="s">
        <v>219</v>
      </c>
      <c r="D26" s="231" t="s">
        <v>200</v>
      </c>
      <c r="E26" s="231" t="s">
        <v>203</v>
      </c>
      <c r="F26" s="273">
        <v>-180609.64</v>
      </c>
      <c r="G26" s="734" t="s">
        <v>226</v>
      </c>
    </row>
    <row r="27" spans="1:7" ht="14.45" customHeight="1" x14ac:dyDescent="0.25">
      <c r="A27" s="242"/>
      <c r="B27" s="231" t="s">
        <v>170</v>
      </c>
      <c r="C27" s="228" t="s">
        <v>219</v>
      </c>
      <c r="D27" s="231" t="s">
        <v>200</v>
      </c>
      <c r="E27" s="231" t="s">
        <v>204</v>
      </c>
      <c r="F27" s="273">
        <v>-54582.41</v>
      </c>
      <c r="G27" s="749"/>
    </row>
    <row r="28" spans="1:7" ht="14.45" customHeight="1" x14ac:dyDescent="0.25">
      <c r="A28" s="242"/>
      <c r="B28" s="232" t="s">
        <v>170</v>
      </c>
      <c r="C28" s="200" t="s">
        <v>219</v>
      </c>
      <c r="D28" s="232" t="s">
        <v>200</v>
      </c>
      <c r="E28" s="231"/>
      <c r="F28" s="271">
        <f>F26+F27</f>
        <v>-235192.05000000002</v>
      </c>
      <c r="G28" s="272"/>
    </row>
    <row r="29" spans="1:7" ht="14.45" customHeight="1" x14ac:dyDescent="0.25">
      <c r="A29" s="242"/>
      <c r="B29" s="231" t="s">
        <v>170</v>
      </c>
      <c r="C29" s="228" t="s">
        <v>219</v>
      </c>
      <c r="D29" s="231" t="s">
        <v>201</v>
      </c>
      <c r="E29" s="231" t="s">
        <v>203</v>
      </c>
      <c r="F29" s="273">
        <v>-307200</v>
      </c>
      <c r="G29" s="734" t="s">
        <v>227</v>
      </c>
    </row>
    <row r="30" spans="1:7" ht="14.45" customHeight="1" x14ac:dyDescent="0.25">
      <c r="A30" s="242"/>
      <c r="B30" s="231" t="s">
        <v>170</v>
      </c>
      <c r="C30" s="228" t="s">
        <v>219</v>
      </c>
      <c r="D30" s="231" t="s">
        <v>201</v>
      </c>
      <c r="E30" s="231" t="s">
        <v>204</v>
      </c>
      <c r="F30" s="273">
        <v>-92800</v>
      </c>
      <c r="G30" s="749"/>
    </row>
    <row r="31" spans="1:7" ht="14.45" customHeight="1" x14ac:dyDescent="0.25">
      <c r="A31" s="242"/>
      <c r="B31" s="232" t="s">
        <v>170</v>
      </c>
      <c r="C31" s="200" t="s">
        <v>219</v>
      </c>
      <c r="D31" s="232" t="s">
        <v>201</v>
      </c>
      <c r="E31" s="231"/>
      <c r="F31" s="271">
        <f>F29+F30</f>
        <v>-400000</v>
      </c>
      <c r="G31" s="272"/>
    </row>
    <row r="32" spans="1:7" ht="14.45" customHeight="1" x14ac:dyDescent="0.25">
      <c r="A32" s="303"/>
      <c r="B32" s="304" t="s">
        <v>170</v>
      </c>
      <c r="C32" s="305" t="s">
        <v>219</v>
      </c>
      <c r="D32" s="304"/>
      <c r="E32" s="308"/>
      <c r="F32" s="309">
        <f>F28+F31</f>
        <v>-635192.05000000005</v>
      </c>
      <c r="G32" s="334"/>
    </row>
    <row r="33" spans="1:8" ht="14.45" customHeight="1" x14ac:dyDescent="0.25">
      <c r="A33" s="321" t="s">
        <v>232</v>
      </c>
      <c r="B33" s="329"/>
      <c r="C33" s="323"/>
      <c r="D33" s="329"/>
      <c r="E33" s="330"/>
      <c r="F33" s="331">
        <f>F32+F25</f>
        <v>-419793.09</v>
      </c>
      <c r="G33" s="332"/>
    </row>
    <row r="34" spans="1:8" x14ac:dyDescent="0.25">
      <c r="A34" s="242" t="s">
        <v>5</v>
      </c>
      <c r="B34" s="157" t="s">
        <v>173</v>
      </c>
      <c r="C34" s="228" t="s">
        <v>192</v>
      </c>
      <c r="D34" s="157" t="s">
        <v>171</v>
      </c>
      <c r="E34" s="157" t="s">
        <v>196</v>
      </c>
      <c r="F34" s="167">
        <v>-700</v>
      </c>
      <c r="G34" s="245" t="s">
        <v>27</v>
      </c>
      <c r="H34" s="156"/>
    </row>
    <row r="35" spans="1:8" x14ac:dyDescent="0.25">
      <c r="A35" s="246"/>
      <c r="B35" s="157" t="s">
        <v>173</v>
      </c>
      <c r="C35" s="228" t="s">
        <v>192</v>
      </c>
      <c r="D35" s="157" t="s">
        <v>171</v>
      </c>
      <c r="E35" s="157" t="s">
        <v>196</v>
      </c>
      <c r="F35" s="167">
        <v>10</v>
      </c>
      <c r="G35" s="245" t="s">
        <v>14</v>
      </c>
      <c r="H35" s="156"/>
    </row>
    <row r="36" spans="1:8" x14ac:dyDescent="0.25">
      <c r="A36" s="246"/>
      <c r="B36" s="157" t="s">
        <v>173</v>
      </c>
      <c r="C36" s="228" t="s">
        <v>192</v>
      </c>
      <c r="D36" s="157" t="s">
        <v>171</v>
      </c>
      <c r="E36" s="157" t="s">
        <v>196</v>
      </c>
      <c r="F36" s="167">
        <v>5830</v>
      </c>
      <c r="G36" s="227" t="s">
        <v>31</v>
      </c>
      <c r="H36" s="156"/>
    </row>
    <row r="37" spans="1:8" x14ac:dyDescent="0.25">
      <c r="A37" s="246"/>
      <c r="B37" s="157" t="s">
        <v>173</v>
      </c>
      <c r="C37" s="228" t="s">
        <v>192</v>
      </c>
      <c r="D37" s="157" t="s">
        <v>171</v>
      </c>
      <c r="E37" s="157" t="s">
        <v>196</v>
      </c>
      <c r="F37" s="167">
        <v>-700</v>
      </c>
      <c r="G37" s="227" t="s">
        <v>52</v>
      </c>
      <c r="H37" s="156"/>
    </row>
    <row r="38" spans="1:8" x14ac:dyDescent="0.25">
      <c r="A38" s="246"/>
      <c r="B38" s="157" t="s">
        <v>173</v>
      </c>
      <c r="C38" s="228" t="s">
        <v>192</v>
      </c>
      <c r="D38" s="157" t="s">
        <v>171</v>
      </c>
      <c r="E38" s="157" t="s">
        <v>196</v>
      </c>
      <c r="F38" s="167">
        <v>-190</v>
      </c>
      <c r="G38" s="227" t="s">
        <v>70</v>
      </c>
      <c r="H38" s="156"/>
    </row>
    <row r="39" spans="1:8" x14ac:dyDescent="0.25">
      <c r="A39" s="246"/>
      <c r="B39" s="157" t="s">
        <v>173</v>
      </c>
      <c r="C39" s="228" t="s">
        <v>192</v>
      </c>
      <c r="D39" s="157" t="s">
        <v>171</v>
      </c>
      <c r="E39" s="157" t="s">
        <v>196</v>
      </c>
      <c r="F39" s="167">
        <v>8065</v>
      </c>
      <c r="G39" s="227" t="s">
        <v>146</v>
      </c>
      <c r="H39" s="156"/>
    </row>
    <row r="40" spans="1:8" x14ac:dyDescent="0.25">
      <c r="A40" s="246"/>
      <c r="B40" s="173" t="s">
        <v>173</v>
      </c>
      <c r="C40" s="200" t="s">
        <v>192</v>
      </c>
      <c r="D40" s="173" t="s">
        <v>171</v>
      </c>
      <c r="E40" s="173" t="s">
        <v>196</v>
      </c>
      <c r="F40" s="234">
        <f>F34+F35+F36+F37+F38+F39</f>
        <v>12315</v>
      </c>
      <c r="G40" s="227"/>
      <c r="H40" s="156"/>
    </row>
    <row r="41" spans="1:8" x14ac:dyDescent="0.25">
      <c r="A41" s="246"/>
      <c r="B41" s="157" t="s">
        <v>173</v>
      </c>
      <c r="C41" s="228" t="s">
        <v>192</v>
      </c>
      <c r="D41" s="157" t="s">
        <v>174</v>
      </c>
      <c r="E41" s="157" t="s">
        <v>196</v>
      </c>
      <c r="F41" s="167">
        <v>-400</v>
      </c>
      <c r="G41" s="227" t="s">
        <v>66</v>
      </c>
      <c r="H41" s="156"/>
    </row>
    <row r="42" spans="1:8" x14ac:dyDescent="0.25">
      <c r="A42" s="246"/>
      <c r="B42" s="157" t="s">
        <v>173</v>
      </c>
      <c r="C42" s="228" t="s">
        <v>192</v>
      </c>
      <c r="D42" s="157" t="s">
        <v>174</v>
      </c>
      <c r="E42" s="157" t="s">
        <v>196</v>
      </c>
      <c r="F42" s="167">
        <v>77615</v>
      </c>
      <c r="G42" s="166" t="s">
        <v>13</v>
      </c>
      <c r="H42" s="156"/>
    </row>
    <row r="43" spans="1:8" x14ac:dyDescent="0.25">
      <c r="A43" s="246"/>
      <c r="B43" s="173" t="s">
        <v>173</v>
      </c>
      <c r="C43" s="200" t="s">
        <v>192</v>
      </c>
      <c r="D43" s="173" t="s">
        <v>174</v>
      </c>
      <c r="E43" s="173" t="s">
        <v>196</v>
      </c>
      <c r="F43" s="234">
        <f>F41+F42</f>
        <v>77215</v>
      </c>
      <c r="G43" s="166"/>
      <c r="H43" s="156"/>
    </row>
    <row r="44" spans="1:8" x14ac:dyDescent="0.25">
      <c r="A44" s="321" t="s">
        <v>231</v>
      </c>
      <c r="B44" s="322" t="s">
        <v>173</v>
      </c>
      <c r="C44" s="323" t="s">
        <v>192</v>
      </c>
      <c r="D44" s="322"/>
      <c r="E44" s="322"/>
      <c r="F44" s="324">
        <f>F43+F40</f>
        <v>89530</v>
      </c>
      <c r="G44" s="325"/>
      <c r="H44" s="156"/>
    </row>
    <row r="45" spans="1:8" x14ac:dyDescent="0.25">
      <c r="A45" s="242" t="s">
        <v>38</v>
      </c>
      <c r="B45" s="157" t="s">
        <v>173</v>
      </c>
      <c r="C45" s="228" t="s">
        <v>192</v>
      </c>
      <c r="D45" s="157" t="s">
        <v>174</v>
      </c>
      <c r="E45" s="157" t="s">
        <v>196</v>
      </c>
      <c r="F45" s="167">
        <v>-200</v>
      </c>
      <c r="G45" s="166" t="s">
        <v>224</v>
      </c>
      <c r="H45" s="156"/>
    </row>
    <row r="46" spans="1:8" x14ac:dyDescent="0.25">
      <c r="A46" s="246"/>
      <c r="B46" s="157" t="s">
        <v>173</v>
      </c>
      <c r="C46" s="228" t="s">
        <v>192</v>
      </c>
      <c r="D46" s="157" t="s">
        <v>174</v>
      </c>
      <c r="E46" s="157" t="s">
        <v>196</v>
      </c>
      <c r="F46" s="167">
        <v>-15000</v>
      </c>
      <c r="G46" s="166" t="s">
        <v>225</v>
      </c>
      <c r="H46" s="156"/>
    </row>
    <row r="47" spans="1:8" x14ac:dyDescent="0.25">
      <c r="A47" s="321" t="s">
        <v>233</v>
      </c>
      <c r="B47" s="326" t="s">
        <v>173</v>
      </c>
      <c r="C47" s="326" t="s">
        <v>192</v>
      </c>
      <c r="D47" s="326"/>
      <c r="E47" s="327"/>
      <c r="F47" s="324">
        <f>F45+F46</f>
        <v>-15200</v>
      </c>
      <c r="G47" s="328"/>
      <c r="H47" s="156"/>
    </row>
    <row r="48" spans="1:8" x14ac:dyDescent="0.25">
      <c r="A48" s="242" t="s">
        <v>127</v>
      </c>
      <c r="B48" s="262" t="s">
        <v>170</v>
      </c>
      <c r="C48" s="262" t="s">
        <v>228</v>
      </c>
      <c r="D48" s="262" t="s">
        <v>174</v>
      </c>
      <c r="E48" s="263" t="s">
        <v>218</v>
      </c>
      <c r="F48" s="264">
        <v>-50086</v>
      </c>
      <c r="G48" s="269" t="s">
        <v>189</v>
      </c>
      <c r="H48" s="156"/>
    </row>
    <row r="49" spans="1:8" x14ac:dyDescent="0.25">
      <c r="A49" s="274" t="s">
        <v>117</v>
      </c>
      <c r="B49" s="262" t="s">
        <v>173</v>
      </c>
      <c r="C49" s="262" t="s">
        <v>213</v>
      </c>
      <c r="D49" s="262" t="s">
        <v>174</v>
      </c>
      <c r="E49" s="263" t="s">
        <v>172</v>
      </c>
      <c r="F49" s="264">
        <v>-250000</v>
      </c>
      <c r="G49" s="269" t="s">
        <v>182</v>
      </c>
      <c r="H49" s="156"/>
    </row>
    <row r="50" spans="1:8" x14ac:dyDescent="0.25">
      <c r="A50" s="274" t="s">
        <v>211</v>
      </c>
      <c r="B50" s="292" t="s">
        <v>173</v>
      </c>
      <c r="C50" s="292" t="s">
        <v>212</v>
      </c>
      <c r="D50" s="292" t="s">
        <v>174</v>
      </c>
      <c r="E50" s="293">
        <v>21201</v>
      </c>
      <c r="F50" s="294">
        <v>1700</v>
      </c>
      <c r="G50" s="736" t="s">
        <v>210</v>
      </c>
      <c r="H50" s="156"/>
    </row>
    <row r="51" spans="1:8" x14ac:dyDescent="0.25">
      <c r="A51" s="274"/>
      <c r="B51" s="292" t="s">
        <v>173</v>
      </c>
      <c r="C51" s="292" t="s">
        <v>212</v>
      </c>
      <c r="D51" s="292" t="s">
        <v>174</v>
      </c>
      <c r="E51" s="292" t="s">
        <v>234</v>
      </c>
      <c r="F51" s="295">
        <v>9000</v>
      </c>
      <c r="G51" s="750"/>
      <c r="H51" s="156"/>
    </row>
    <row r="52" spans="1:8" x14ac:dyDescent="0.25">
      <c r="A52" s="274"/>
      <c r="B52" s="292" t="s">
        <v>173</v>
      </c>
      <c r="C52" s="292" t="s">
        <v>212</v>
      </c>
      <c r="D52" s="292" t="s">
        <v>174</v>
      </c>
      <c r="E52" s="292" t="s">
        <v>235</v>
      </c>
      <c r="F52" s="295">
        <v>22300</v>
      </c>
      <c r="G52" s="737"/>
      <c r="H52" s="156"/>
    </row>
    <row r="53" spans="1:8" x14ac:dyDescent="0.25">
      <c r="A53" s="310"/>
      <c r="B53" s="267" t="s">
        <v>173</v>
      </c>
      <c r="C53" s="267" t="s">
        <v>212</v>
      </c>
      <c r="D53" s="267" t="s">
        <v>174</v>
      </c>
      <c r="E53" s="292"/>
      <c r="F53" s="264">
        <f>F50+F51+F52</f>
        <v>33000</v>
      </c>
      <c r="G53" s="275"/>
      <c r="H53" s="156"/>
    </row>
    <row r="54" spans="1:8" x14ac:dyDescent="0.25">
      <c r="A54" s="311" t="s">
        <v>216</v>
      </c>
      <c r="B54" s="312"/>
      <c r="C54" s="313"/>
      <c r="D54" s="314"/>
      <c r="E54" s="314"/>
      <c r="F54" s="260">
        <f>F25+F32+F44+F47+F48+F49+F53</f>
        <v>-612549.09000000008</v>
      </c>
      <c r="G54" s="315"/>
      <c r="H54" s="156"/>
    </row>
    <row r="55" spans="1:8" x14ac:dyDescent="0.25">
      <c r="A55" s="242" t="s">
        <v>205</v>
      </c>
      <c r="B55" s="743" t="s">
        <v>206</v>
      </c>
      <c r="C55" s="744"/>
      <c r="D55" s="744"/>
      <c r="E55" s="744"/>
      <c r="F55" s="744"/>
      <c r="G55" s="745"/>
      <c r="H55" s="156"/>
    </row>
    <row r="56" spans="1:8" x14ac:dyDescent="0.25">
      <c r="A56" s="248" t="s">
        <v>39</v>
      </c>
      <c r="B56" s="261" t="s">
        <v>173</v>
      </c>
      <c r="C56" s="265" t="s">
        <v>229</v>
      </c>
      <c r="D56" s="265" t="s">
        <v>171</v>
      </c>
      <c r="E56" s="265" t="s">
        <v>172</v>
      </c>
      <c r="F56" s="266">
        <v>150000</v>
      </c>
      <c r="G56" s="244" t="s">
        <v>181</v>
      </c>
      <c r="H56" s="156"/>
    </row>
    <row r="57" spans="1:8" x14ac:dyDescent="0.25">
      <c r="A57" s="242"/>
      <c r="B57" s="261"/>
      <c r="C57" s="268"/>
      <c r="D57" s="268"/>
      <c r="E57" s="268"/>
      <c r="F57" s="266"/>
      <c r="G57" s="166"/>
      <c r="H57" s="156"/>
    </row>
    <row r="58" spans="1:8" x14ac:dyDescent="0.25">
      <c r="A58" s="311" t="s">
        <v>214</v>
      </c>
      <c r="B58" s="316"/>
      <c r="C58" s="317"/>
      <c r="D58" s="317"/>
      <c r="E58" s="317"/>
      <c r="F58" s="260">
        <f>F56+F57</f>
        <v>150000</v>
      </c>
      <c r="G58" s="318"/>
      <c r="H58" s="156"/>
    </row>
    <row r="59" spans="1:8" ht="25.9" customHeight="1" x14ac:dyDescent="0.25">
      <c r="A59" s="242" t="s">
        <v>194</v>
      </c>
      <c r="B59" s="746" t="s">
        <v>207</v>
      </c>
      <c r="C59" s="747"/>
      <c r="D59" s="747"/>
      <c r="E59" s="747"/>
      <c r="F59" s="747"/>
      <c r="G59" s="748"/>
      <c r="H59" s="156"/>
    </row>
    <row r="60" spans="1:8" ht="18" customHeight="1" x14ac:dyDescent="0.25">
      <c r="A60" s="242" t="s">
        <v>5</v>
      </c>
      <c r="B60" s="200" t="s">
        <v>193</v>
      </c>
      <c r="C60" s="276" t="s">
        <v>220</v>
      </c>
      <c r="D60" s="277">
        <v>612</v>
      </c>
      <c r="E60" s="277">
        <v>21291</v>
      </c>
      <c r="F60" s="278">
        <v>-11694.2</v>
      </c>
      <c r="G60" s="297" t="s">
        <v>195</v>
      </c>
      <c r="H60" s="156"/>
    </row>
    <row r="61" spans="1:8" ht="14.45" customHeight="1" x14ac:dyDescent="0.25">
      <c r="A61" s="242" t="s">
        <v>6</v>
      </c>
      <c r="B61" s="200" t="s">
        <v>193</v>
      </c>
      <c r="C61" s="276" t="s">
        <v>220</v>
      </c>
      <c r="D61" s="277">
        <v>612</v>
      </c>
      <c r="E61" s="277">
        <v>21291</v>
      </c>
      <c r="F61" s="278">
        <v>-48187.71</v>
      </c>
      <c r="G61" s="298" t="s">
        <v>83</v>
      </c>
      <c r="H61" s="156"/>
    </row>
    <row r="62" spans="1:8" ht="14.45" customHeight="1" x14ac:dyDescent="0.25">
      <c r="A62" s="299"/>
      <c r="B62" s="200" t="s">
        <v>193</v>
      </c>
      <c r="C62" s="276" t="s">
        <v>220</v>
      </c>
      <c r="D62" s="277">
        <v>612</v>
      </c>
      <c r="E62" s="277"/>
      <c r="F62" s="278">
        <f>F60+F61</f>
        <v>-59881.91</v>
      </c>
      <c r="G62" s="300"/>
      <c r="H62" s="156"/>
    </row>
    <row r="63" spans="1:8" x14ac:dyDescent="0.25">
      <c r="A63" s="301" t="s">
        <v>6</v>
      </c>
      <c r="B63" s="157" t="s">
        <v>193</v>
      </c>
      <c r="C63" s="228" t="s">
        <v>230</v>
      </c>
      <c r="D63" s="175">
        <v>611</v>
      </c>
      <c r="E63" s="175">
        <v>21101</v>
      </c>
      <c r="F63" s="258">
        <v>309086.5</v>
      </c>
      <c r="G63" s="734" t="s">
        <v>83</v>
      </c>
      <c r="H63" s="156"/>
    </row>
    <row r="64" spans="1:8" x14ac:dyDescent="0.25">
      <c r="A64" s="242"/>
      <c r="B64" s="157" t="s">
        <v>193</v>
      </c>
      <c r="C64" s="228" t="s">
        <v>230</v>
      </c>
      <c r="D64" s="175">
        <v>611</v>
      </c>
      <c r="E64" s="175">
        <v>21301</v>
      </c>
      <c r="F64" s="258">
        <v>93344.5</v>
      </c>
      <c r="G64" s="735"/>
      <c r="H64" s="156"/>
    </row>
    <row r="65" spans="1:8" x14ac:dyDescent="0.25">
      <c r="A65" s="242"/>
      <c r="B65" s="173" t="s">
        <v>193</v>
      </c>
      <c r="C65" s="200" t="s">
        <v>230</v>
      </c>
      <c r="D65" s="236">
        <v>611</v>
      </c>
      <c r="E65" s="236"/>
      <c r="F65" s="211">
        <f>F63+F64</f>
        <v>402431</v>
      </c>
      <c r="G65" s="247"/>
      <c r="H65" s="156"/>
    </row>
    <row r="66" spans="1:8" x14ac:dyDescent="0.25">
      <c r="A66" s="242" t="s">
        <v>10</v>
      </c>
      <c r="B66" s="235" t="s">
        <v>173</v>
      </c>
      <c r="C66" s="235" t="s">
        <v>208</v>
      </c>
      <c r="D66" s="235" t="s">
        <v>174</v>
      </c>
      <c r="E66" s="175">
        <v>29003</v>
      </c>
      <c r="F66" s="290">
        <v>50400</v>
      </c>
      <c r="G66" s="736" t="s">
        <v>202</v>
      </c>
      <c r="H66" s="156"/>
    </row>
    <row r="67" spans="1:8" x14ac:dyDescent="0.25">
      <c r="A67" s="242"/>
      <c r="B67" s="235" t="s">
        <v>173</v>
      </c>
      <c r="C67" s="235" t="s">
        <v>208</v>
      </c>
      <c r="D67" s="235" t="s">
        <v>174</v>
      </c>
      <c r="E67" s="175">
        <v>29099</v>
      </c>
      <c r="F67" s="290">
        <v>69600</v>
      </c>
      <c r="G67" s="737"/>
      <c r="H67" s="156"/>
    </row>
    <row r="68" spans="1:8" x14ac:dyDescent="0.25">
      <c r="A68" s="302"/>
      <c r="B68" s="291" t="s">
        <v>173</v>
      </c>
      <c r="C68" s="291" t="s">
        <v>208</v>
      </c>
      <c r="D68" s="291" t="s">
        <v>174</v>
      </c>
      <c r="E68" s="291"/>
      <c r="F68" s="211">
        <f>F67+F66</f>
        <v>120000</v>
      </c>
      <c r="G68" s="247"/>
      <c r="H68" s="156"/>
    </row>
    <row r="69" spans="1:8" x14ac:dyDescent="0.25">
      <c r="A69" s="242"/>
      <c r="B69" s="173"/>
      <c r="C69" s="173"/>
      <c r="D69" s="173"/>
      <c r="E69" s="173"/>
      <c r="F69" s="211"/>
      <c r="G69" s="247"/>
      <c r="H69" s="156"/>
    </row>
    <row r="70" spans="1:8" x14ac:dyDescent="0.25">
      <c r="A70" s="311" t="s">
        <v>215</v>
      </c>
      <c r="B70" s="319"/>
      <c r="C70" s="319"/>
      <c r="D70" s="319"/>
      <c r="E70" s="319"/>
      <c r="F70" s="260">
        <f>F60+F61+F65+F68</f>
        <v>462549.08999999997</v>
      </c>
      <c r="G70" s="320"/>
      <c r="H70" s="156"/>
    </row>
    <row r="71" spans="1:8" ht="15.75" thickBot="1" x14ac:dyDescent="0.3">
      <c r="A71" s="249"/>
      <c r="B71" s="237"/>
      <c r="C71" s="238" t="s">
        <v>110</v>
      </c>
      <c r="D71" s="237"/>
      <c r="E71" s="238"/>
      <c r="F71" s="239">
        <f>F70+F58+F54</f>
        <v>0</v>
      </c>
      <c r="G71" s="289"/>
      <c r="H71" s="156"/>
    </row>
    <row r="72" spans="1:8" x14ac:dyDescent="0.25">
      <c r="B72" s="156"/>
      <c r="C72" s="156"/>
      <c r="D72" s="156"/>
      <c r="E72" s="156"/>
      <c r="F72" s="156"/>
      <c r="G72" s="156"/>
    </row>
    <row r="73" spans="1:8" x14ac:dyDescent="0.25">
      <c r="A73" s="156" t="s">
        <v>183</v>
      </c>
      <c r="B73" s="156"/>
      <c r="C73" s="156"/>
      <c r="D73" s="156"/>
      <c r="E73" s="156"/>
      <c r="F73" s="156"/>
      <c r="G73" s="156"/>
    </row>
    <row r="74" spans="1:8" x14ac:dyDescent="0.25">
      <c r="A74" s="156"/>
    </row>
  </sheetData>
  <mergeCells count="9">
    <mergeCell ref="G63:G64"/>
    <mergeCell ref="G66:G67"/>
    <mergeCell ref="A2:G3"/>
    <mergeCell ref="B6:G6"/>
    <mergeCell ref="B55:G55"/>
    <mergeCell ref="B59:G59"/>
    <mergeCell ref="G26:G27"/>
    <mergeCell ref="G29:G30"/>
    <mergeCell ref="G50:G52"/>
  </mergeCells>
  <pageMargins left="0.70866141732283472" right="0.70866141732283472" top="0" bottom="0" header="0.31496062992125984" footer="0.31496062992125984"/>
  <pageSetup paperSize="9"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13</vt:i4>
      </vt:variant>
      <vt:variant>
        <vt:lpstr>Именованные диапазоны</vt:lpstr>
      </vt:variant>
      <vt:variant>
        <vt:i4>15</vt:i4>
      </vt:variant>
    </vt:vector>
  </HeadingPairs>
  <TitlesOfParts>
    <vt:vector size="28" baseType="lpstr">
      <vt:lpstr>ЛБО</vt:lpstr>
      <vt:lpstr>1 подпр</vt:lpstr>
      <vt:lpstr>2 подпр</vt:lpstr>
      <vt:lpstr>3-подпр</vt:lpstr>
      <vt:lpstr>4-подпр</vt:lpstr>
      <vt:lpstr>5-подпр</vt:lpstr>
      <vt:lpstr>свод</vt:lpstr>
      <vt:lpstr>поясн</vt:lpstr>
      <vt:lpstr>расшифровка</vt:lpstr>
      <vt:lpstr>расшифровка ОБ</vt:lpstr>
      <vt:lpstr>6-подпр </vt:lpstr>
      <vt:lpstr>свод.</vt:lpstr>
      <vt:lpstr>Лист1</vt:lpstr>
      <vt:lpstr>'1 подпр'!Заголовки_для_печати</vt:lpstr>
      <vt:lpstr>'2 подпр'!Заголовки_для_печати</vt:lpstr>
      <vt:lpstr>'3-подпр'!Заголовки_для_печати</vt:lpstr>
      <vt:lpstr>'4-подпр'!Заголовки_для_печати</vt:lpstr>
      <vt:lpstr>'5-подпр'!Заголовки_для_печати</vt:lpstr>
      <vt:lpstr>'1 подпр'!Область_печати</vt:lpstr>
      <vt:lpstr>'2 подпр'!Область_печати</vt:lpstr>
      <vt:lpstr>'3-подпр'!Область_печати</vt:lpstr>
      <vt:lpstr>'4-подпр'!Область_печати</vt:lpstr>
      <vt:lpstr>'5-подпр'!Область_печати</vt:lpstr>
      <vt:lpstr>'6-подпр '!Область_печати</vt:lpstr>
      <vt:lpstr>поясн!Область_печати</vt:lpstr>
      <vt:lpstr>расшифровка!Область_печати</vt:lpstr>
      <vt:lpstr>'расшифровка ОБ'!Область_печати</vt:lpstr>
      <vt:lpstr>свод.!Область_печати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 Г. Кочегарова</dc:creator>
  <cp:lastModifiedBy>Людмила В. Сорокина</cp:lastModifiedBy>
  <cp:lastPrinted>2021-09-29T12:12:44Z</cp:lastPrinted>
  <dcterms:created xsi:type="dcterms:W3CDTF">2013-09-29T08:43:10Z</dcterms:created>
  <dcterms:modified xsi:type="dcterms:W3CDTF">2021-09-30T14:12:02Z</dcterms:modified>
</cp:coreProperties>
</file>